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8445" windowHeight="5595" tabRatio="607" firstSheet="4" activeTab="4"/>
  </bookViews>
  <sheets>
    <sheet name="I." sheetId="1" r:id="rId1"/>
    <sheet name="II." sheetId="2" r:id="rId2"/>
    <sheet name="III." sheetId="3" r:id="rId3"/>
    <sheet name="IV." sheetId="4" r:id="rId4"/>
    <sheet name="1.mell. " sheetId="5" r:id="rId5"/>
    <sheet name="1a.mell.  " sheetId="6" r:id="rId6"/>
    <sheet name="1b.mell. " sheetId="7" r:id="rId7"/>
    <sheet name="2. mell." sheetId="8" r:id="rId8"/>
    <sheet name="2a.mell. " sheetId="9" r:id="rId9"/>
    <sheet name="2b.mell." sheetId="10" r:id="rId10"/>
    <sheet name="2c.mell." sheetId="11" r:id="rId11"/>
    <sheet name="3. mell" sheetId="12" r:id="rId12"/>
    <sheet name="4.mell." sheetId="13" r:id="rId13"/>
    <sheet name="4a.mell." sheetId="14" r:id="rId14"/>
    <sheet name="5.mell." sheetId="15" r:id="rId15"/>
    <sheet name="6.mell. " sheetId="16" r:id="rId16"/>
    <sheet name="7. mell." sheetId="17" r:id="rId17"/>
    <sheet name="7.a.mell.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css" localSheetId="12">#REF!</definedName>
    <definedName name="css">#REF!</definedName>
    <definedName name="css_k" localSheetId="4">'[4]Családsegítés'!$C$27:$C$86</definedName>
    <definedName name="css_k" localSheetId="5">'[4]Családsegítés'!$C$27:$C$86</definedName>
    <definedName name="css_k" localSheetId="6">'[4]Családsegítés'!$C$27:$C$86</definedName>
    <definedName name="css_k" localSheetId="8">'[4]Családsegítés'!$C$27:$C$86</definedName>
    <definedName name="css_k" localSheetId="9">'[4]Családsegítés'!$C$27:$C$86</definedName>
    <definedName name="css_k" localSheetId="10">'[8]Családsegítés'!$C$27:$C$86</definedName>
    <definedName name="css_k" localSheetId="12">'[4]Családsegítés'!$C$27:$C$86</definedName>
    <definedName name="css_k" localSheetId="13">'[4]Családsegítés'!$C$27:$C$86</definedName>
    <definedName name="css_k">'[4]Családsegítés'!$C$27:$C$86</definedName>
    <definedName name="css_k_" localSheetId="12">#REF!</definedName>
    <definedName name="css_k_">#REF!</definedName>
    <definedName name="Excel_BuiltIn_Print_Area_1" localSheetId="12">#REF!</definedName>
    <definedName name="Excel_BuiltIn_Print_Area_1">#REF!</definedName>
    <definedName name="Excel_BuiltIn_Print_Titles_26" localSheetId="12">#REF!,#REF!</definedName>
    <definedName name="Excel_BuiltIn_Print_Titles_26">#REF!,#REF!</definedName>
    <definedName name="fejlesztés" localSheetId="8">'[1]Háttéradatok'!$C$29:$AG$32</definedName>
    <definedName name="fejlesztés" localSheetId="9">'[1]Háttéradatok'!$C$29:$AG$32</definedName>
    <definedName name="fejlesztés" localSheetId="10">'[7]Háttéradatok'!$C$29:$AG$32</definedName>
    <definedName name="fejlesztés">'[1]Háttéradatok'!$C$29:$AG$32</definedName>
    <definedName name="GDP" localSheetId="4">'[1]Háttéradatok'!$B$22:$AG$28</definedName>
    <definedName name="GDP" localSheetId="5">'[1]Háttéradatok'!$B$22:$AG$28</definedName>
    <definedName name="GDP" localSheetId="6">'[1]Háttéradatok'!$B$22:$AG$28</definedName>
    <definedName name="GDP" localSheetId="8">'[1]Háttéradatok'!$B$22:$AG$28</definedName>
    <definedName name="GDP" localSheetId="9">'[1]Háttéradatok'!$B$22:$AG$28</definedName>
    <definedName name="GDP" localSheetId="10">'[7]Háttéradatok'!$B$22:$AG$28</definedName>
    <definedName name="GDP" localSheetId="12">'[1]Háttéradatok'!$B$22:$AG$28</definedName>
    <definedName name="GDP" localSheetId="13">'[1]Háttéradatok'!$B$22:$AG$28</definedName>
    <definedName name="GDP">'[1]Háttéradatok'!$B$22:$AG$28</definedName>
    <definedName name="gdpp">'[2]Háttéradatok'!$B$22:$AG$28</definedName>
    <definedName name="gyj" localSheetId="12">#REF!</definedName>
    <definedName name="gyj">#REF!</definedName>
    <definedName name="gyj_k" localSheetId="4">'[4]Gyermekjóléti'!$C$27:$C$86</definedName>
    <definedName name="gyj_k" localSheetId="5">'[4]Gyermekjóléti'!$C$27:$C$86</definedName>
    <definedName name="gyj_k" localSheetId="6">'[4]Gyermekjóléti'!$C$27:$C$86</definedName>
    <definedName name="gyj_k" localSheetId="8">'[4]Gyermekjóléti'!$C$27:$C$86</definedName>
    <definedName name="gyj_k" localSheetId="9">'[4]Gyermekjóléti'!$C$27:$C$86</definedName>
    <definedName name="gyj_k" localSheetId="10">'[8]Gyermekjóléti'!$C$27:$C$86</definedName>
    <definedName name="gyj_k" localSheetId="12">'[4]Gyermekjóléti'!$C$27:$C$86</definedName>
    <definedName name="gyj_k" localSheetId="13">'[4]Gyermekjóléti'!$C$27:$C$86</definedName>
    <definedName name="gyj_k">'[4]Gyermekjóléti'!$C$27:$C$86</definedName>
    <definedName name="gyj_k_" localSheetId="12">#REF!</definedName>
    <definedName name="gyj_k_">#REF!</definedName>
    <definedName name="hitel" localSheetId="4">#REF!,#REF!</definedName>
    <definedName name="hitel" localSheetId="5">#REF!,#REF!</definedName>
    <definedName name="hitel" localSheetId="6">#REF!,#REF!</definedName>
    <definedName name="hitel" localSheetId="8">#REF!,#REF!</definedName>
    <definedName name="hitel" localSheetId="9">#REF!,#REF!</definedName>
    <definedName name="hitel" localSheetId="10">#REF!,#REF!</definedName>
    <definedName name="hitel" localSheetId="12">#REF!,#REF!</definedName>
    <definedName name="hitel" localSheetId="13">#REF!,#REF!</definedName>
    <definedName name="hitel">#REF!,#REF!</definedName>
    <definedName name="intézmény" localSheetId="4">'[1]Háttéradatok'!$C$29:$AG$32</definedName>
    <definedName name="intézmény" localSheetId="5">'[1]Háttéradatok'!$C$29:$AG$32</definedName>
    <definedName name="intézmény" localSheetId="6">'[1]Háttéradatok'!$C$29:$AG$32</definedName>
    <definedName name="intézmény" localSheetId="8">'[1]Háttéradatok'!$C$29:$AG$32</definedName>
    <definedName name="intézmény" localSheetId="9">'[1]Háttéradatok'!$C$29:$AG$32</definedName>
    <definedName name="intézmény" localSheetId="10">'[7]Háttéradatok'!$C$29:$AG$32</definedName>
    <definedName name="intézmény" localSheetId="12">'[1]Háttéradatok'!$C$29:$AG$32</definedName>
    <definedName name="intézmény" localSheetId="13">'[1]Háttéradatok'!$C$29:$AG$32</definedName>
    <definedName name="intézmény">'[1]Háttéradatok'!$C$29:$AG$32</definedName>
    <definedName name="kjz" localSheetId="12">#REF!</definedName>
    <definedName name="kjz">#REF!</definedName>
    <definedName name="kjz_k" localSheetId="4">'[4]körjegyzőség'!$C$9:$C$28</definedName>
    <definedName name="kjz_k" localSheetId="5">'[4]körjegyzőség'!$C$9:$C$28</definedName>
    <definedName name="kjz_k" localSheetId="6">'[4]körjegyzőség'!$C$9:$C$28</definedName>
    <definedName name="kjz_k" localSheetId="8">'[4]körjegyzőség'!$C$9:$C$28</definedName>
    <definedName name="kjz_k" localSheetId="9">'[4]körjegyzőség'!$C$9:$C$28</definedName>
    <definedName name="kjz_k" localSheetId="10">'[8]körjegyzőség'!$C$9:$C$28</definedName>
    <definedName name="kjz_k" localSheetId="12">'[4]körjegyzőség'!$C$9:$C$28</definedName>
    <definedName name="kjz_k" localSheetId="13">'[4]körjegyzőség'!$C$9:$C$28</definedName>
    <definedName name="kjz_k">'[4]körjegyzőség'!$C$9:$C$28</definedName>
    <definedName name="kjz_k_" localSheetId="12">#REF!</definedName>
    <definedName name="kjz_k_">#REF!</definedName>
    <definedName name="km">'[4]Gyermekjóléti'!$C$27:$C$86</definedName>
    <definedName name="l" localSheetId="4">#REF!,#REF!</definedName>
    <definedName name="l" localSheetId="5">#REF!,#REF!</definedName>
    <definedName name="l" localSheetId="6">#REF!,#REF!</definedName>
    <definedName name="l" localSheetId="8">#REF!,#REF!</definedName>
    <definedName name="l" localSheetId="9">#REF!,#REF!</definedName>
    <definedName name="l" localSheetId="10">#REF!,#REF!</definedName>
    <definedName name="l" localSheetId="12">#REF!,#REF!</definedName>
    <definedName name="l" localSheetId="13">#REF!,#REF!</definedName>
    <definedName name="l">#REF!,#REF!</definedName>
    <definedName name="lolllllll">#REF!</definedName>
    <definedName name="más" localSheetId="4">#REF!,#REF!</definedName>
    <definedName name="más" localSheetId="5">#REF!,#REF!</definedName>
    <definedName name="más" localSheetId="6">#REF!,#REF!</definedName>
    <definedName name="más" localSheetId="8">#REF!,#REF!</definedName>
    <definedName name="más" localSheetId="9">#REF!,#REF!</definedName>
    <definedName name="más" localSheetId="10">#REF!,#REF!</definedName>
    <definedName name="más" localSheetId="12">#REF!,#REF!</definedName>
    <definedName name="más" localSheetId="13">#REF!,#REF!</definedName>
    <definedName name="más">#REF!,#REF!</definedName>
    <definedName name="nagytőke">'[1]Háttéradatok'!$C$29:$AG$32</definedName>
    <definedName name="nep" localSheetId="4">'[1]Háttéradatok'!$C$29:$AG$32</definedName>
    <definedName name="nep" localSheetId="5">'[1]Háttéradatok'!$C$29:$AG$32</definedName>
    <definedName name="nep" localSheetId="6">'[1]Háttéradatok'!$C$29:$AG$32</definedName>
    <definedName name="nep" localSheetId="8">'[1]Háttéradatok'!$C$29:$AG$32</definedName>
    <definedName name="nep" localSheetId="9">'[1]Háttéradatok'!$C$29:$AG$32</definedName>
    <definedName name="nep" localSheetId="10">'[7]Háttéradatok'!$C$29:$AG$32</definedName>
    <definedName name="nep" localSheetId="12">'[1]Háttéradatok'!$C$29:$AG$32</definedName>
    <definedName name="nep" localSheetId="13">'[1]Háttéradatok'!$C$29:$AG$32</definedName>
    <definedName name="nep">'[1]Háttéradatok'!$C$29:$AG$32</definedName>
    <definedName name="nép" localSheetId="4">'[1]Háttéradatok'!$C$29:$AG$32</definedName>
    <definedName name="nép" localSheetId="5">'[1]Háttéradatok'!$C$29:$AG$32</definedName>
    <definedName name="nép" localSheetId="6">'[1]Háttéradatok'!$C$29:$AG$32</definedName>
    <definedName name="nép" localSheetId="8">'[1]Háttéradatok'!$C$29:$AG$32</definedName>
    <definedName name="nép" localSheetId="9">'[1]Háttéradatok'!$C$29:$AG$32</definedName>
    <definedName name="nép" localSheetId="10">'[7]Háttéradatok'!$C$29:$AG$32</definedName>
    <definedName name="nép" localSheetId="12">'[1]Háttéradatok'!$C$29:$AG$32</definedName>
    <definedName name="nép" localSheetId="13">'[1]Háttéradatok'!$C$29:$AG$32</definedName>
    <definedName name="nép">'[1]Háttéradatok'!$C$29:$AG$32</definedName>
    <definedName name="nev_c" localSheetId="12">#REF!</definedName>
    <definedName name="nev_c">#REF!</definedName>
    <definedName name="nev_g" localSheetId="12">#REF!</definedName>
    <definedName name="nev_g">#REF!</definedName>
    <definedName name="nev_k" localSheetId="12">#REF!</definedName>
    <definedName name="nev_k">#REF!</definedName>
    <definedName name="_xlnm.Print_Titles" localSheetId="4">'1.mell. '!$4:$7</definedName>
    <definedName name="_xlnm.Print_Titles" localSheetId="6">'1b.mell. '!$4:$7</definedName>
    <definedName name="_xlnm.Print_Titles" localSheetId="7">'2. mell.'!$4:$7</definedName>
    <definedName name="_xlnm.Print_Titles" localSheetId="8">'2a.mell. '!$6:$7</definedName>
    <definedName name="_xlnm.Print_Titles" localSheetId="9">'2b.mell.'!$7:$8</definedName>
    <definedName name="_xlnm.Print_Titles" localSheetId="10">'2c.mell.'!$6:$7</definedName>
    <definedName name="_xlnm.Print_Titles" localSheetId="12">'4.mell.'!$A:$C</definedName>
    <definedName name="_xlnm.Print_Titles" localSheetId="15">'6.mell. '!$6:$7</definedName>
    <definedName name="_xlnm.Print_Titles" localSheetId="16">'7. mell.'!$6:$6</definedName>
    <definedName name="_xlnm.Print_Area" localSheetId="4">'1.mell. '!$A$1:$Y$70</definedName>
    <definedName name="_xlnm.Print_Area" localSheetId="5">'1a.mell.  '!$A$1:$F$24</definedName>
    <definedName name="_xlnm.Print_Area" localSheetId="6">'1b.mell. '!$C$1:$Q$68</definedName>
    <definedName name="_xlnm.Print_Area" localSheetId="7">'2. mell.'!$B$1:$P$56</definedName>
    <definedName name="_xlnm.Print_Area" localSheetId="8">'2a.mell. '!$A$1:$L$20</definedName>
    <definedName name="_xlnm.Print_Area" localSheetId="9">'2b.mell.'!$A$1:$L$17</definedName>
    <definedName name="_xlnm.Print_Area" localSheetId="10">'2c.mell.'!$A$1:$H$23</definedName>
    <definedName name="_xlnm.Print_Area" localSheetId="11">'3. mell'!$A$1:$F$20</definedName>
    <definedName name="_xlnm.Print_Area" localSheetId="12">'4.mell.'!$A$1:$D$17</definedName>
    <definedName name="_xlnm.Print_Area" localSheetId="13">'4a.mell.'!$A$1:$G$13</definedName>
    <definedName name="_xlnm.Print_Area" localSheetId="14">'5.mell.'!$A$1:$G$35</definedName>
    <definedName name="_xlnm.Print_Area" localSheetId="15">'6.mell. '!$A$1:$F$13</definedName>
    <definedName name="_xlnm.Print_Area" localSheetId="16">'7. mell.'!$A$1:$D$24</definedName>
    <definedName name="_xlnm.Print_Area" localSheetId="17">'7.a.mell.'!$A$1:$C$14</definedName>
    <definedName name="_xlnm.Print_Area" localSheetId="1">'II.'!$A$1:$D$16</definedName>
    <definedName name="_xlnm.Print_Area" localSheetId="2">'III.'!$A$1:$K$28</definedName>
    <definedName name="_xlnm.Print_Area" localSheetId="3">'IV.'!$A$1:$N$35</definedName>
    <definedName name="Tűzoltóság">'[3]Háttéradatok'!$C$29:$AG$32</definedName>
    <definedName name="u">'[4]körjegyzőség'!$C$9:$C$28</definedName>
    <definedName name="xxx" localSheetId="4">'[1]Háttéradatok'!$C$29:$AG$32</definedName>
    <definedName name="xxx" localSheetId="5">'[1]Háttéradatok'!$C$29:$AG$32</definedName>
    <definedName name="xxx" localSheetId="6">'[1]Háttéradatok'!$C$29:$AG$32</definedName>
    <definedName name="xxx" localSheetId="8">'[1]Háttéradatok'!$C$29:$AG$32</definedName>
    <definedName name="xxx" localSheetId="9">'[1]Háttéradatok'!$C$29:$AG$32</definedName>
    <definedName name="xxx" localSheetId="10">'[7]Háttéradatok'!$C$29:$AG$32</definedName>
    <definedName name="xxx" localSheetId="12">'[1]Háttéradatok'!$C$29:$AG$32</definedName>
    <definedName name="xxx" localSheetId="13">'[1]Háttéradatok'!$C$29:$AG$32</definedName>
    <definedName name="xxx">'[1]Háttéradatok'!$C$29:$AG$32</definedName>
    <definedName name="xxxxxx" localSheetId="4">'[1]Háttéradatok'!$C$29:$AG$32</definedName>
    <definedName name="xxxxxx" localSheetId="5">'[1]Háttéradatok'!$C$29:$AG$32</definedName>
    <definedName name="xxxxxx" localSheetId="6">'[1]Háttéradatok'!$C$29:$AG$32</definedName>
    <definedName name="xxxxxx" localSheetId="8">'[1]Háttéradatok'!$C$29:$AG$32</definedName>
    <definedName name="xxxxxx" localSheetId="9">'[1]Háttéradatok'!$C$29:$AG$32</definedName>
    <definedName name="xxxxxx" localSheetId="10">'[7]Háttéradatok'!$C$29:$AG$32</definedName>
    <definedName name="xxxxxx" localSheetId="12">'[1]Háttéradatok'!$C$29:$AG$32</definedName>
    <definedName name="xxxxxx" localSheetId="13">'[1]Háttéradatok'!$C$29:$AG$32</definedName>
    <definedName name="xxxxxx">'[1]Háttéradatok'!$C$29:$AG$32</definedName>
  </definedNames>
  <calcPr fullCalcOnLoad="1"/>
</workbook>
</file>

<file path=xl/sharedStrings.xml><?xml version="1.0" encoding="utf-8"?>
<sst xmlns="http://schemas.openxmlformats.org/spreadsheetml/2006/main" count="896" uniqueCount="453">
  <si>
    <t>Tárgyi eszközök, immateriális javak, vagyoni értékű jog értékesítése, vagyonhasznosításból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</si>
  <si>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</si>
  <si>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</si>
  <si>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</si>
  <si>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(01+… .+07)</t>
  </si>
  <si>
    <t xml:space="preserve">Saját bevételek  (08. sor)  50%-a </t>
  </si>
  <si>
    <t>Előző év(ek)ben keletkezett tárgyévi fizetési kötelezettség (11+…..+17)</t>
  </si>
  <si>
    <t>Felvett, átvállalt hitel és annak tőketartozása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</si>
  <si>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</si>
  <si>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</si>
  <si>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</si>
  <si>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</si>
  <si>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</si>
  <si>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</si>
  <si>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Tárgyévben keletkezett, illetve keletkező, tárgyévet terhelő fizetési kötelezettség (19+…..+25)</t>
  </si>
  <si>
    <t>Fizetési kötelezettség összesen (10+18)</t>
  </si>
  <si>
    <t>Fizetési kötelezettséggel csökkentett saját bevétel (09-26)</t>
  </si>
  <si>
    <t>Nagytőke Község Önkormányzata adósságot keletkeztető kötelezettségeinek és saját bevételeinek alakulása</t>
  </si>
  <si>
    <t>Igazgatási szolgáltatási díjak</t>
  </si>
  <si>
    <t xml:space="preserve"> Város- és községgazdálkodási szolgáltatások</t>
  </si>
  <si>
    <t xml:space="preserve"> Falugondnoki, tanyagondnoki szolgáltatás</t>
  </si>
  <si>
    <t>4/a. sz. melléklet</t>
  </si>
  <si>
    <t>6.sz. melléklet</t>
  </si>
  <si>
    <t>7. sz. melléklet</t>
  </si>
  <si>
    <t>szociális rászorultság</t>
  </si>
  <si>
    <t>4. sz. melléklet</t>
  </si>
  <si>
    <t>Lakásépítéshez, felújításhoz nyújtott kölcsön elengedése</t>
  </si>
  <si>
    <t>- kamatmentes kölcsön</t>
  </si>
  <si>
    <t>ezer Ft-ban</t>
  </si>
  <si>
    <t>1.</t>
  </si>
  <si>
    <t>2.</t>
  </si>
  <si>
    <t>3.</t>
  </si>
  <si>
    <t>4.</t>
  </si>
  <si>
    <t>5.</t>
  </si>
  <si>
    <t>6.</t>
  </si>
  <si>
    <t>7.</t>
  </si>
  <si>
    <t>8.</t>
  </si>
  <si>
    <t>Bevételek összesen:</t>
  </si>
  <si>
    <t>Kiadások összesen:</t>
  </si>
  <si>
    <t>Megnevezés</t>
  </si>
  <si>
    <t>Helyi adók</t>
  </si>
  <si>
    <t>Magánszemélyek kommunális adója</t>
  </si>
  <si>
    <t>Iparűzési adó</t>
  </si>
  <si>
    <t>Termőföld bérbeadásából származó jövedelemadó</t>
  </si>
  <si>
    <t>Központosított előirányzatok</t>
  </si>
  <si>
    <t>1. sz. melléklet</t>
  </si>
  <si>
    <t>Feladat megnevezése</t>
  </si>
  <si>
    <t>Összesen</t>
  </si>
  <si>
    <t>Bevételek</t>
  </si>
  <si>
    <t>Kiadások</t>
  </si>
  <si>
    <t>- személyi juttatások</t>
  </si>
  <si>
    <t>2/a. sz. melléklet</t>
  </si>
  <si>
    <t>Lakhatással kapcsolatos ellátások</t>
  </si>
  <si>
    <t>Egyéb nem intézményi ellátások</t>
  </si>
  <si>
    <t>Betegséggel kapcsolatos (nem TB) ellátások</t>
  </si>
  <si>
    <t xml:space="preserve"> - temetési segély</t>
  </si>
  <si>
    <t xml:space="preserve"> - köztemetés</t>
  </si>
  <si>
    <t xml:space="preserve"> Mindösszesen:</t>
  </si>
  <si>
    <t>2/b. sz. melléklet</t>
  </si>
  <si>
    <t>Egyéb működési célú támogatások ÁHT-on belülre</t>
  </si>
  <si>
    <t>- egyéb támogatások</t>
  </si>
  <si>
    <t>Egyéb működési célú támogatások ÁHT-on kívülre</t>
  </si>
  <si>
    <t xml:space="preserve"> Összesen:</t>
  </si>
  <si>
    <t>- Szentesi Felsőpárti Övoda támogatása</t>
  </si>
  <si>
    <t>- Szentesi Közös Önkormányzati Hivatal támogatása</t>
  </si>
  <si>
    <t>- dologi kiadások</t>
  </si>
  <si>
    <t xml:space="preserve">Bevételek mindösszesen </t>
  </si>
  <si>
    <t>Rovat</t>
  </si>
  <si>
    <t>K1</t>
  </si>
  <si>
    <t>K2</t>
  </si>
  <si>
    <t>K31</t>
  </si>
  <si>
    <t>K312</t>
  </si>
  <si>
    <t>ebből élelmiszer</t>
  </si>
  <si>
    <t>K311</t>
  </si>
  <si>
    <t>üzemanyag</t>
  </si>
  <si>
    <t>K32</t>
  </si>
  <si>
    <t>K33</t>
  </si>
  <si>
    <t>ebből közüzemi díjak</t>
  </si>
  <si>
    <t>K331</t>
  </si>
  <si>
    <t>Nagtőke Község Önkormányzata hitel-, kötvényállománya</t>
  </si>
  <si>
    <t>NEMLEGES</t>
  </si>
  <si>
    <t>Nagytőke Község Önkormányzat több éves kihatással járó feladatai</t>
  </si>
  <si>
    <t>Feladat</t>
  </si>
  <si>
    <t>Vállalás időpontjának kezdete</t>
  </si>
  <si>
    <t>Megjegyzés</t>
  </si>
  <si>
    <t>Garancia vállalás</t>
  </si>
  <si>
    <t>-</t>
  </si>
  <si>
    <t>Kezesség vállalás</t>
  </si>
  <si>
    <t>deviza-</t>
  </si>
  <si>
    <t>kamatláb</t>
  </si>
  <si>
    <t>állomány</t>
  </si>
  <si>
    <t>nem</t>
  </si>
  <si>
    <t>Hitelek, kötvény</t>
  </si>
  <si>
    <t>Beruházási hitelek összesen:</t>
  </si>
  <si>
    <t>- műk. célú tám. ÁHT-on belülről</t>
  </si>
  <si>
    <t>- felhalm.célú tám. ÁHT-on belülről</t>
  </si>
  <si>
    <t>- munkaadói jár., szoc.hozzájár. adó</t>
  </si>
  <si>
    <t>- közhatalmi bevételek</t>
  </si>
  <si>
    <t>- működési bevételek</t>
  </si>
  <si>
    <t>- felhalmozási bevételek</t>
  </si>
  <si>
    <t>- egyéb működési célú kiadások</t>
  </si>
  <si>
    <t>- működési célú átvett pénzeszk.</t>
  </si>
  <si>
    <t>- beruházások</t>
  </si>
  <si>
    <t>- felhalm. célú átvett pénzeszközök</t>
  </si>
  <si>
    <t>- felújítások</t>
  </si>
  <si>
    <t>- egyéb felhalmozási célú kiadások</t>
  </si>
  <si>
    <t>- felhalm. célú hitel</t>
  </si>
  <si>
    <t>K34</t>
  </si>
  <si>
    <t>K35</t>
  </si>
  <si>
    <t>K351</t>
  </si>
  <si>
    <t>K352</t>
  </si>
  <si>
    <t>K353</t>
  </si>
  <si>
    <t>K3</t>
  </si>
  <si>
    <t>dologi kiadások mindösszesen:</t>
  </si>
  <si>
    <t>K4</t>
  </si>
  <si>
    <t>K5</t>
  </si>
  <si>
    <t xml:space="preserve"> ebből egyéb működési célú tám.ÁHT-on belülre</t>
  </si>
  <si>
    <t>egyéb működési célú tám.ÁHT-on kívülre</t>
  </si>
  <si>
    <t>tartalék</t>
  </si>
  <si>
    <t>K6</t>
  </si>
  <si>
    <t>ebből kisértékű tárgyi eszközök</t>
  </si>
  <si>
    <t>K7</t>
  </si>
  <si>
    <t>K8</t>
  </si>
  <si>
    <t xml:space="preserve"> ebből felhalmozási célú tám.ÁHT-on belülre</t>
  </si>
  <si>
    <t>felhalmozási célú kölcsönök ÁHT-on kívülre</t>
  </si>
  <si>
    <t>lakástámogatás</t>
  </si>
  <si>
    <t>egyéb felhalmozási célú tám.ÁHT-on kívülre</t>
  </si>
  <si>
    <r>
      <t>w</t>
    </r>
    <r>
      <rPr>
        <sz val="11"/>
        <rFont val="Times New Roman"/>
        <family val="1"/>
      </rPr>
      <t xml:space="preserve"> munkaadókat terhelő járulékok</t>
    </r>
  </si>
  <si>
    <r>
      <t xml:space="preserve">    </t>
    </r>
    <r>
      <rPr>
        <i/>
        <sz val="6"/>
        <rFont val="Wingdings 3"/>
        <family val="1"/>
      </rPr>
      <t>w</t>
    </r>
    <r>
      <rPr>
        <i/>
        <sz val="11"/>
        <rFont val="Times New Roman"/>
        <family val="1"/>
      </rPr>
      <t xml:space="preserve"> készletbeszerzés összesen</t>
    </r>
  </si>
  <si>
    <r>
      <t xml:space="preserve">    </t>
    </r>
    <r>
      <rPr>
        <i/>
        <sz val="6"/>
        <rFont val="Wingdings 3"/>
        <family val="1"/>
      </rPr>
      <t>w</t>
    </r>
    <r>
      <rPr>
        <i/>
        <sz val="11"/>
        <rFont val="Times New Roman"/>
        <family val="1"/>
      </rPr>
      <t xml:space="preserve"> kommunikációs szolgáltatások összesen</t>
    </r>
  </si>
  <si>
    <r>
      <t xml:space="preserve">    </t>
    </r>
    <r>
      <rPr>
        <i/>
        <sz val="6"/>
        <rFont val="Wingdings 3"/>
        <family val="1"/>
      </rPr>
      <t>w</t>
    </r>
    <r>
      <rPr>
        <i/>
        <sz val="11"/>
        <rFont val="Times New Roman"/>
        <family val="1"/>
      </rPr>
      <t xml:space="preserve"> szolgáltatási kiadások összesen</t>
    </r>
  </si>
  <si>
    <r>
      <t xml:space="preserve">            </t>
    </r>
    <r>
      <rPr>
        <sz val="6"/>
        <rFont val="Wingdings 3"/>
        <family val="1"/>
      </rPr>
      <t>w</t>
    </r>
    <r>
      <rPr>
        <sz val="11"/>
        <rFont val="Times New Roman"/>
        <family val="1"/>
      </rPr>
      <t xml:space="preserve"> gázenergia</t>
    </r>
  </si>
  <si>
    <r>
      <t xml:space="preserve">    </t>
    </r>
    <r>
      <rPr>
        <i/>
        <sz val="6"/>
        <rFont val="Wingdings 3"/>
        <family val="1"/>
      </rPr>
      <t>w</t>
    </r>
    <r>
      <rPr>
        <i/>
        <sz val="11"/>
        <rFont val="Times New Roman"/>
        <family val="1"/>
      </rPr>
      <t xml:space="preserve"> kiküldetések, reklám- és propagandakiadások összesen</t>
    </r>
  </si>
  <si>
    <r>
      <t xml:space="preserve">    </t>
    </r>
    <r>
      <rPr>
        <i/>
        <sz val="6"/>
        <rFont val="Wingdings 3"/>
        <family val="1"/>
      </rPr>
      <t>w</t>
    </r>
    <r>
      <rPr>
        <i/>
        <sz val="11"/>
        <rFont val="Times New Roman"/>
        <family val="1"/>
      </rPr>
      <t xml:space="preserve"> különféle befizetések és egyéb dologi kiadások összesen</t>
    </r>
  </si>
  <si>
    <r>
      <t xml:space="preserve">            </t>
    </r>
    <r>
      <rPr>
        <sz val="6"/>
        <rFont val="Wingdings 3"/>
        <family val="1"/>
      </rPr>
      <t>w</t>
    </r>
    <r>
      <rPr>
        <sz val="11"/>
        <rFont val="Times New Roman"/>
        <family val="1"/>
      </rPr>
      <t xml:space="preserve"> működési célú ÁFA</t>
    </r>
  </si>
  <si>
    <r>
      <t xml:space="preserve">               </t>
    </r>
    <r>
      <rPr>
        <sz val="6"/>
        <rFont val="Wingdings 3"/>
        <family val="1"/>
      </rPr>
      <t>w</t>
    </r>
    <r>
      <rPr>
        <sz val="11"/>
        <rFont val="Times New Roman"/>
        <family val="1"/>
      </rPr>
      <t xml:space="preserve"> fizetendő ÁFA</t>
    </r>
  </si>
  <si>
    <r>
      <t xml:space="preserve">            </t>
    </r>
    <r>
      <rPr>
        <sz val="6"/>
        <rFont val="Wingdings 3"/>
        <family val="1"/>
      </rPr>
      <t>w</t>
    </r>
    <r>
      <rPr>
        <sz val="11"/>
        <rFont val="Times New Roman"/>
        <family val="1"/>
      </rPr>
      <t xml:space="preserve"> kamatkiadások</t>
    </r>
  </si>
  <si>
    <r>
      <t>w</t>
    </r>
    <r>
      <rPr>
        <sz val="11"/>
        <rFont val="Times New Roman"/>
        <family val="1"/>
      </rPr>
      <t xml:space="preserve"> ellátottak pénzbeli juttatásai</t>
    </r>
  </si>
  <si>
    <r>
      <t>w</t>
    </r>
    <r>
      <rPr>
        <sz val="11"/>
        <rFont val="Times New Roman"/>
        <family val="1"/>
      </rPr>
      <t xml:space="preserve"> egyéb működési célú kiadások összesen</t>
    </r>
  </si>
  <si>
    <r>
      <t>w</t>
    </r>
    <r>
      <rPr>
        <sz val="11"/>
        <rFont val="Times New Roman"/>
        <family val="1"/>
      </rPr>
      <t xml:space="preserve"> beruházások</t>
    </r>
  </si>
  <si>
    <r>
      <t>w</t>
    </r>
    <r>
      <rPr>
        <sz val="11"/>
        <rFont val="Times New Roman"/>
        <family val="1"/>
      </rPr>
      <t xml:space="preserve"> felújítások</t>
    </r>
  </si>
  <si>
    <r>
      <t>w</t>
    </r>
    <r>
      <rPr>
        <sz val="11"/>
        <rFont val="Times New Roman"/>
        <family val="1"/>
      </rPr>
      <t xml:space="preserve"> egyéb felhalmozási célú kiadások összesen</t>
    </r>
  </si>
  <si>
    <t>2. sz. melléklet</t>
  </si>
  <si>
    <t>1/b. sz. melléklet</t>
  </si>
  <si>
    <t>1/a. sz. melléklet</t>
  </si>
  <si>
    <t>I. Működési célú támogatások államháztartáson belülről</t>
  </si>
  <si>
    <t>B</t>
  </si>
  <si>
    <t>Önkormányzatok működési támogatásai</t>
  </si>
  <si>
    <t>Feladatalapú kötött felhasználású állami támogatások</t>
  </si>
  <si>
    <t>Működési célú támogatások bevételei államháztartáson belülről</t>
  </si>
  <si>
    <t>egyéb műk. célú támogatások bev.</t>
  </si>
  <si>
    <t>Elvonások és befizetések bevételei</t>
  </si>
  <si>
    <t>Működési c. támogatások összesen</t>
  </si>
  <si>
    <t>II. Felhalmozási célú támogatások államháztartáson belülről</t>
  </si>
  <si>
    <t>- BM támogatás</t>
  </si>
  <si>
    <t>- egyéb pályázati támogatás</t>
  </si>
  <si>
    <t>II. Felhalmozási célú tám. ÁHT-n belülről összesen</t>
  </si>
  <si>
    <t>III. Közhatalmi bevételek</t>
  </si>
  <si>
    <t>Jövedelemadók</t>
  </si>
  <si>
    <t>Vagyoni típusú adók</t>
  </si>
  <si>
    <t>Értékesítési és forgalmi adók</t>
  </si>
  <si>
    <t>Gépjárműadók</t>
  </si>
  <si>
    <t>Belf.gépjárművek adójának önkormányzatot megillető része</t>
  </si>
  <si>
    <t>Egyéb áruhasználati és szolgáltatási adók</t>
  </si>
  <si>
    <t>Egyéb közhatalmi bevételek</t>
  </si>
  <si>
    <t>Közhatalmi bevételek összesen</t>
  </si>
  <si>
    <t>IV. Működési bevételek</t>
  </si>
  <si>
    <t>Tulajdonosi bevételek</t>
  </si>
  <si>
    <t>Egyéb bérleti díj</t>
  </si>
  <si>
    <t>Ellátási díjak</t>
  </si>
  <si>
    <t>Kiszámlázott ÁFA</t>
  </si>
  <si>
    <t>Egyéb működési bevétel</t>
  </si>
  <si>
    <t>Működési bevételek összesen</t>
  </si>
  <si>
    <t>V. Felhalmozási bevételek</t>
  </si>
  <si>
    <t>Immateriális javak értékesítése</t>
  </si>
  <si>
    <t>Ingatlanok értékesítése</t>
  </si>
  <si>
    <t>Egyéb tárgyi eszközök értékesítése</t>
  </si>
  <si>
    <t>Felhalmozási bevételek összesen</t>
  </si>
  <si>
    <t>VI. Működési célú átvett pénzeszközök</t>
  </si>
  <si>
    <t>Támogatási kölcsönök visszatérülése</t>
  </si>
  <si>
    <t>Egyéb működési célra átvett pénzeszk</t>
  </si>
  <si>
    <t>Működési célú átvett pénzeszközök összesen</t>
  </si>
  <si>
    <t>VII. Felhalmozási célú átvett pénzeszközök</t>
  </si>
  <si>
    <t>Egyéb felhalmozási célra átvett pénzeszk</t>
  </si>
  <si>
    <t>Felhalmozási célú átvett pénzeszközök összesen</t>
  </si>
  <si>
    <t>VIII. Finanszírozási bevételek</t>
  </si>
  <si>
    <t>Működési célú maradvány igénybevétele</t>
  </si>
  <si>
    <t>Felhalmozási célú maradvány igénybevétele</t>
  </si>
  <si>
    <t>Hitel, kölcsönfelvétel</t>
  </si>
  <si>
    <t>Finanszírozási bevételek összesen</t>
  </si>
  <si>
    <t>forintban</t>
  </si>
  <si>
    <t>Feladatalapú támogatások összesen:</t>
  </si>
  <si>
    <t>Szociális és gyermekjóléti alapszolgáltatás feladatai</t>
  </si>
  <si>
    <t xml:space="preserve">   - szociális étkeztetés </t>
  </si>
  <si>
    <t xml:space="preserve">   - falugondnoki szolgáltatás</t>
  </si>
  <si>
    <t>9.</t>
  </si>
  <si>
    <t>10.</t>
  </si>
  <si>
    <t>11.</t>
  </si>
  <si>
    <t>Összesen:</t>
  </si>
  <si>
    <t>M e g n e v e z é s</t>
  </si>
  <si>
    <t>Teljes munkaidőben  foglalkoztatottak</t>
  </si>
  <si>
    <t>Helyi adókhoz kapcsolódó pótlékok, bírságok</t>
  </si>
  <si>
    <t>ebből</t>
  </si>
  <si>
    <t>kötelező</t>
  </si>
  <si>
    <t xml:space="preserve">önként vállalt </t>
  </si>
  <si>
    <t>állami</t>
  </si>
  <si>
    <t>feladatok</t>
  </si>
  <si>
    <t>Kamatbevételek</t>
  </si>
  <si>
    <t>Építményadó</t>
  </si>
  <si>
    <t>Egyéb bírság (szabálysértési pénz- és helyszíni bírság,</t>
  </si>
  <si>
    <t>Költségvetési bevételek összesen</t>
  </si>
  <si>
    <t>ÁFA visszatérülés</t>
  </si>
  <si>
    <t>gyógyszer</t>
  </si>
  <si>
    <t>Lejárat éve</t>
  </si>
  <si>
    <t>Jogcím</t>
  </si>
  <si>
    <t>Tételszám</t>
  </si>
  <si>
    <t>Összeg</t>
  </si>
  <si>
    <t>Ok</t>
  </si>
  <si>
    <t>Helyi adómérséklés</t>
  </si>
  <si>
    <t>- méltányosságból</t>
  </si>
  <si>
    <t>- behajthatatlanság miatt</t>
  </si>
  <si>
    <t>Egyéb kedvezmények</t>
  </si>
  <si>
    <t>Könyvtári feladatok támogatása</t>
  </si>
  <si>
    <r>
      <t>w</t>
    </r>
    <r>
      <rPr>
        <sz val="11"/>
        <rFont val="Times New Roman"/>
        <family val="1"/>
      </rPr>
      <t xml:space="preserve"> személyi juttatások</t>
    </r>
  </si>
  <si>
    <r>
      <t>w</t>
    </r>
    <r>
      <rPr>
        <sz val="11"/>
        <rFont val="Times New Roman"/>
        <family val="1"/>
      </rPr>
      <t xml:space="preserve"> dologi kiadások</t>
    </r>
  </si>
  <si>
    <r>
      <t xml:space="preserve">            </t>
    </r>
    <r>
      <rPr>
        <sz val="6"/>
        <rFont val="Wingdings 3"/>
        <family val="1"/>
      </rPr>
      <t>w</t>
    </r>
    <r>
      <rPr>
        <sz val="11"/>
        <rFont val="Times New Roman"/>
        <family val="1"/>
      </rPr>
      <t xml:space="preserve"> villamos energia</t>
    </r>
  </si>
  <si>
    <r>
      <t xml:space="preserve">            </t>
    </r>
    <r>
      <rPr>
        <sz val="6"/>
        <rFont val="Wingdings 3"/>
        <family val="1"/>
      </rPr>
      <t>w</t>
    </r>
    <r>
      <rPr>
        <sz val="11"/>
        <rFont val="Times New Roman"/>
        <family val="1"/>
      </rPr>
      <t xml:space="preserve"> víz- és csatornadíj</t>
    </r>
  </si>
  <si>
    <t>3. sz. melléklet</t>
  </si>
  <si>
    <t>Bevétel</t>
  </si>
  <si>
    <t>Saját forrás</t>
  </si>
  <si>
    <t>Kiadás</t>
  </si>
  <si>
    <t>Támogatást biztosító megnevezés</t>
  </si>
  <si>
    <t>Támogatás összege</t>
  </si>
  <si>
    <t>Terv évben</t>
  </si>
  <si>
    <t>További években</t>
  </si>
  <si>
    <t xml:space="preserve">Önkormányzaton belül megvalósuló projektek </t>
  </si>
  <si>
    <t>Kiadások összesen</t>
  </si>
  <si>
    <t>MEGNEVEZÉS</t>
  </si>
  <si>
    <t>Sor-szám</t>
  </si>
  <si>
    <t>Saját bevétel és adósságot keletkeztető ügyletből eredő fizetési kötelezettség összegei</t>
  </si>
  <si>
    <t>7=(3+4+5+6)</t>
  </si>
  <si>
    <t>Osztalék, koncessziós díjak</t>
  </si>
  <si>
    <t>Díjak, pótlékok, bírságok</t>
  </si>
  <si>
    <t>Kártérítés elengedése</t>
  </si>
  <si>
    <t>Ellátottak térítési díjának elengedése</t>
  </si>
  <si>
    <t>Szolgáltatások bevétele</t>
  </si>
  <si>
    <t>Közvetített szolgáltatások bevétele</t>
  </si>
  <si>
    <t xml:space="preserve"> - gyógyszertámogatás</t>
  </si>
  <si>
    <t>K9</t>
  </si>
  <si>
    <r>
      <t>w</t>
    </r>
    <r>
      <rPr>
        <sz val="11"/>
        <rFont val="Times New Roman"/>
        <family val="1"/>
      </rPr>
      <t xml:space="preserve"> finanszírozási kiadások összesen</t>
    </r>
  </si>
  <si>
    <t>Felhalmozási célú tám. ÁHT-n belülről összesen</t>
  </si>
  <si>
    <t>Települési önkormányzatok szociális feladatainak egyéb támogatása</t>
  </si>
  <si>
    <t xml:space="preserve"> Házi segítségnyújtás</t>
  </si>
  <si>
    <t xml:space="preserve"> - lakásfenntartási  támogatás</t>
  </si>
  <si>
    <t>Önkormányzaton belül megvalósuló projektek összesen:</t>
  </si>
  <si>
    <t>5. sz. melléklet</t>
  </si>
  <si>
    <t>- működési célú maradvány</t>
  </si>
  <si>
    <t>12.</t>
  </si>
  <si>
    <t>13.</t>
  </si>
  <si>
    <t>- fehalmozási célú maradvány</t>
  </si>
  <si>
    <t>14.</t>
  </si>
  <si>
    <t>Megelőlegezések államháztartáson belülről</t>
  </si>
  <si>
    <t>Egyéb önkormányzati feladatok támogatása</t>
  </si>
  <si>
    <t>- A zöldterület-gazdálkodással kapcsolatos feladatok ellátásának tám.</t>
  </si>
  <si>
    <t xml:space="preserve">- Köztemető fenntartással kapcsolatos feladatok támogatása </t>
  </si>
  <si>
    <t xml:space="preserve">- Közutak fenntartásának támogatása </t>
  </si>
  <si>
    <t>Lakott külterülettel kapcsolatos feladatok támogatása</t>
  </si>
  <si>
    <t>Település üzemeltetési támogatás</t>
  </si>
  <si>
    <t xml:space="preserve">- Közvilágítás fenntartásának támogatása </t>
  </si>
  <si>
    <t xml:space="preserve">- rászoruló gyermekek szünidei étkeztetésének támogatása </t>
  </si>
  <si>
    <t xml:space="preserve">- ebből  NEAK-tól </t>
  </si>
  <si>
    <t xml:space="preserve">   - házi segítségnyújtás (szociális segítés)</t>
  </si>
  <si>
    <t xml:space="preserve">   - házi segítségnyújtás (személyi gondozás)</t>
  </si>
  <si>
    <t>Polgármesteri illetmény támogatása</t>
  </si>
  <si>
    <t>2021.</t>
  </si>
  <si>
    <t xml:space="preserve"> - felhalmozási célú maradvány igénybevétele</t>
  </si>
  <si>
    <t>2/c. sz. melléklet</t>
  </si>
  <si>
    <t>Beruházások, felújítások</t>
  </si>
  <si>
    <t>I. Nagyértékű tárgyi eszközök</t>
  </si>
  <si>
    <t>II. Kisértékű tárgyi eszközök</t>
  </si>
  <si>
    <t>2022.</t>
  </si>
  <si>
    <t>Jóváhagyott előirányzat</t>
  </si>
  <si>
    <t>Változás</t>
  </si>
  <si>
    <t>Módosított előirányzat</t>
  </si>
  <si>
    <t>Eredeti előirányzat</t>
  </si>
  <si>
    <t xml:space="preserve"> </t>
  </si>
  <si>
    <t>Teljesítés</t>
  </si>
  <si>
    <t>Teljesítés %-a</t>
  </si>
  <si>
    <t>Teljesítés %-a (3./1.)</t>
  </si>
  <si>
    <t>Teljesítés %-a (3./2.)</t>
  </si>
  <si>
    <t>(4./2.)</t>
  </si>
  <si>
    <t>(4./3.)</t>
  </si>
  <si>
    <t>I. Működési célú támogatások ÁHT-n belülről</t>
  </si>
  <si>
    <t xml:space="preserve"> - óvoda felújítás MFP</t>
  </si>
  <si>
    <t>Beruházások összesen:</t>
  </si>
  <si>
    <t xml:space="preserve"> Felújítások összesen:</t>
  </si>
  <si>
    <t>2021. év</t>
  </si>
  <si>
    <t>Létszám(teljes munkaidős) összesen:</t>
  </si>
  <si>
    <t>Létszám összesen:</t>
  </si>
  <si>
    <t>Létszám mindösszesen:</t>
  </si>
  <si>
    <t>Nagytőke Község Önkormányzata garancia- és kezességvállalásai célonként és lejárat szerint</t>
  </si>
  <si>
    <t xml:space="preserve"> - rendkívüli települési támogatás (felnőtt)</t>
  </si>
  <si>
    <t xml:space="preserve"> - rendkívüli települési támogatás (gyermek)</t>
  </si>
  <si>
    <t>2023.</t>
  </si>
  <si>
    <t>Könyvtáros</t>
  </si>
  <si>
    <t>2022. év</t>
  </si>
  <si>
    <t>I. sz. kimutatás</t>
  </si>
  <si>
    <t>N E M L E G E S</t>
  </si>
  <si>
    <t>Nagytőke Község Önkormányzata 2021. évi közvetett támogatásai</t>
  </si>
  <si>
    <t>II.sz.kimutatás</t>
  </si>
  <si>
    <t>III.sz. kimutatás</t>
  </si>
  <si>
    <t>Működési költségvetési bevételek össz.(1.+…+4.):</t>
  </si>
  <si>
    <t>Működési költségvetési kiadások össz. (1.+…+5.):</t>
  </si>
  <si>
    <t>- műk. célú finanszírozási költségvetési bev.</t>
  </si>
  <si>
    <t>- műk. célú finanszírozási költségvetési kiad.</t>
  </si>
  <si>
    <t>Működési költségvetés összes bevétele (5.+…+7):</t>
  </si>
  <si>
    <t>Működési költségvetés összes kiadása (6.+7.):</t>
  </si>
  <si>
    <t>Fejlesztési költségvetési bevételek össz.(9.+…+11.):</t>
  </si>
  <si>
    <t>Fejlesztési költségvetési kiadások össz.(9.+…+11.):</t>
  </si>
  <si>
    <t>- hiteltörlesztés</t>
  </si>
  <si>
    <t>15.</t>
  </si>
  <si>
    <t>Fejlesztési költségvetés összes bevétele (12.+…+14.):</t>
  </si>
  <si>
    <t>Fejlesztési célú költségvetés összes kiadása (12.+…+13.):</t>
  </si>
  <si>
    <t>16.</t>
  </si>
  <si>
    <t>Bevételek mindösszesen (8.+15.):</t>
  </si>
  <si>
    <t>Kiadások mindösszesen:</t>
  </si>
  <si>
    <t>17.</t>
  </si>
  <si>
    <t>- ebből intézményfinanszírozás</t>
  </si>
  <si>
    <t>18.</t>
  </si>
  <si>
    <t>Költségvetési bevételek összesen (5.+12.):</t>
  </si>
  <si>
    <t>Költségvetési kiadások összesen (6.+12.):</t>
  </si>
  <si>
    <t>19.</t>
  </si>
  <si>
    <t>Finanszírozási bevételek összesen (6.+7.+13.+14.):</t>
  </si>
  <si>
    <t>Finanszírozási kiadások összesen (7.+13.):</t>
  </si>
  <si>
    <t>Tárgyévi költségvetési bevételek és kiadások egyenlege:</t>
  </si>
  <si>
    <t>Tárgyévi finanszírozási bevételek és kiadások egyenlege:</t>
  </si>
  <si>
    <t>Működési költségvetés egyenlege:</t>
  </si>
  <si>
    <t>Fejlesztési költségvetés egyenlege:</t>
  </si>
  <si>
    <t>Nagytőke Község Önkormányzata 2021. évi bevételeinek és kiadásainak összevont mérlege</t>
  </si>
  <si>
    <t>2019. évi tény</t>
  </si>
  <si>
    <t>2020. évi tény</t>
  </si>
  <si>
    <t>IV. sz. kimutatás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</si>
  <si>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</si>
  <si>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</si>
  <si>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</si>
  <si>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</si>
  <si>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</si>
  <si>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</si>
  <si>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</si>
  <si>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</si>
  <si>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</si>
  <si>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</si>
  <si>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</si>
  <si>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</si>
  <si>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Január 1-i nyitó pénzkészlet</t>
  </si>
  <si>
    <t>1. műk. célú tám. ÁHT-on belülről</t>
  </si>
  <si>
    <t>2. felhalm.célú tám. ÁHT-on belülről</t>
  </si>
  <si>
    <t>3. közhatalmi bevételek</t>
  </si>
  <si>
    <t>4. működési bevételek</t>
  </si>
  <si>
    <t>5. felhalmozási bevételek</t>
  </si>
  <si>
    <t>6. működési célú átvett pénzeszk.</t>
  </si>
  <si>
    <t>7. felhalm. célú átvett pénzeszközök</t>
  </si>
  <si>
    <t>8. finanszírozási bevételek</t>
  </si>
  <si>
    <t xml:space="preserve"> 9. Bevételek összesen (1.-8.)</t>
  </si>
  <si>
    <t>10. személyi juttatások</t>
  </si>
  <si>
    <t>11. munkaadókat terhelő jár. és szociális hozzájár. adó</t>
  </si>
  <si>
    <t>12. dologi kiadások</t>
  </si>
  <si>
    <t>121. készletbeszerzés</t>
  </si>
  <si>
    <t>122. kommunikációs szolgáltatások</t>
  </si>
  <si>
    <t>123. szolgáltatási kiadások</t>
  </si>
  <si>
    <t>1231. közüzemi díjak</t>
  </si>
  <si>
    <t>124. kiküldetések, reklám- és propagandakiadások</t>
  </si>
  <si>
    <t>125. különféle befizetések és egyéb dologi kiadások</t>
  </si>
  <si>
    <t>dologi kiadások összesen:</t>
  </si>
  <si>
    <t>13. ellátottak pénzbeli juttatásai</t>
  </si>
  <si>
    <t>14. egyéb működési célú kiadások</t>
  </si>
  <si>
    <t>15. beruházások</t>
  </si>
  <si>
    <t>16.  felújítások</t>
  </si>
  <si>
    <t>17. egyéb felhalmozási célú kiadások</t>
  </si>
  <si>
    <t xml:space="preserve">Nagytőke Község Önkormányzata 2021. évi előirányzat felhasználási ütemterve havi bontásban </t>
  </si>
  <si>
    <t>19. Kiadások összesen (10.-18.)</t>
  </si>
  <si>
    <t>20. Egyenleg (havi záró pénzállomány 9. és 18. különbsége)</t>
  </si>
  <si>
    <t>18. finanszírozási kiadások</t>
  </si>
  <si>
    <t>Az Európai Uniós eszközök támogatásával megvalósuló projektek 2021.</t>
  </si>
  <si>
    <t>2021. évi engedélyezett átlag</t>
  </si>
  <si>
    <t>Nagytőke Község Önkormányzata 2021. évi engedélyezett létszámkeretének alakulása  (fő)</t>
  </si>
  <si>
    <t>Részmunkaidőben foglalkoztatottak</t>
  </si>
  <si>
    <t>Tájékoztató adatok</t>
  </si>
  <si>
    <t>Megbízási szerződéssel foglalkoztatottak</t>
  </si>
  <si>
    <t>1 fő védőnő</t>
  </si>
  <si>
    <t>1 fő gázóra leolvasó</t>
  </si>
  <si>
    <t>1 fő közművelődési szakember</t>
  </si>
  <si>
    <t>2024.</t>
  </si>
  <si>
    <t>Nagytőke Község Önkormányzata 2021. évi működési költségvetésben megvalósuló felújítási, felhalmozási feladatai</t>
  </si>
  <si>
    <t>klímaberendezés 2 db</t>
  </si>
  <si>
    <t>Nagytőke Község Önkormányzata 2021. évi fejlesztési feladatai és forrásösszetétele</t>
  </si>
  <si>
    <t>Nagytőke Község Önkormányzata 2021. félévi feladatalapú támogatása</t>
  </si>
  <si>
    <t>Nagytőke Község Önkormányzata által nyújtott egyéb támogatások 2021. félévi teljesítése</t>
  </si>
  <si>
    <t>Nagytőke Község Önkormányzata által nyújtott 2021. félévi ellátottak pénzbeli juttatásai</t>
  </si>
  <si>
    <t>Nagytőke Község Önkormányzat 2021. félévi működési kiadásai kiemelt előirányzatonként</t>
  </si>
  <si>
    <t>Telj. %-a (4./2.)</t>
  </si>
  <si>
    <t>Telj. %-a (4./3.)</t>
  </si>
  <si>
    <t>(7./2.)</t>
  </si>
  <si>
    <t>(7./3.)</t>
  </si>
  <si>
    <t>(10./2.)</t>
  </si>
  <si>
    <t>(10./6.)</t>
  </si>
  <si>
    <t>tüzelőanyag</t>
  </si>
  <si>
    <t>tisztítószer, irodaszer</t>
  </si>
  <si>
    <t>vásárolt élelmezés</t>
  </si>
  <si>
    <t>karbantartás, kisjavítási szolgáltatások</t>
  </si>
  <si>
    <t>közvetített szoltáltatások</t>
  </si>
  <si>
    <t>szakmai tevékenységet segítő szolgáltatások</t>
  </si>
  <si>
    <t>egyéb szolgáltatások</t>
  </si>
  <si>
    <r>
      <t xml:space="preserve">            </t>
    </r>
    <r>
      <rPr>
        <sz val="6"/>
        <rFont val="Wingdings 3"/>
        <family val="1"/>
      </rPr>
      <t>w</t>
    </r>
    <r>
      <rPr>
        <sz val="11"/>
        <rFont val="Times New Roman"/>
        <family val="1"/>
      </rPr>
      <t xml:space="preserve"> szemétszállítás</t>
    </r>
  </si>
  <si>
    <r>
      <t xml:space="preserve">            </t>
    </r>
    <r>
      <rPr>
        <sz val="6"/>
        <rFont val="Wingdings 3"/>
        <family val="1"/>
      </rPr>
      <t>w</t>
    </r>
    <r>
      <rPr>
        <sz val="11"/>
        <rFont val="Times New Roman"/>
        <family val="1"/>
      </rPr>
      <t xml:space="preserve"> levélpostai díjak</t>
    </r>
  </si>
  <si>
    <r>
      <t xml:space="preserve">            </t>
    </r>
    <r>
      <rPr>
        <sz val="6"/>
        <rFont val="Wingdings 3"/>
        <family val="1"/>
      </rPr>
      <t>w</t>
    </r>
    <r>
      <rPr>
        <sz val="11"/>
        <rFont val="Times New Roman"/>
        <family val="1"/>
      </rPr>
      <t xml:space="preserve"> szállítási díjak</t>
    </r>
  </si>
  <si>
    <r>
      <t xml:space="preserve">            </t>
    </r>
    <r>
      <rPr>
        <sz val="6"/>
        <rFont val="Wingdings 3"/>
        <family val="1"/>
      </rPr>
      <t>w</t>
    </r>
    <r>
      <rPr>
        <sz val="11"/>
        <rFont val="Times New Roman"/>
        <family val="1"/>
      </rPr>
      <t xml:space="preserve"> egyéb díjak</t>
    </r>
  </si>
  <si>
    <r>
      <t xml:space="preserve">            </t>
    </r>
    <r>
      <rPr>
        <sz val="6"/>
        <rFont val="Wingdings 3"/>
        <family val="1"/>
      </rPr>
      <t>w</t>
    </r>
    <r>
      <rPr>
        <sz val="11"/>
        <rFont val="Times New Roman"/>
        <family val="1"/>
      </rPr>
      <t xml:space="preserve"> egyéb dologi kiadások</t>
    </r>
  </si>
  <si>
    <r>
      <t xml:space="preserve">            </t>
    </r>
    <r>
      <rPr>
        <sz val="6"/>
        <rFont val="Wingdings 3"/>
        <family val="1"/>
      </rPr>
      <t>w</t>
    </r>
    <r>
      <rPr>
        <sz val="11"/>
        <rFont val="Times New Roman"/>
        <family val="1"/>
      </rPr>
      <t xml:space="preserve"> biztosítási díjak</t>
    </r>
  </si>
  <si>
    <t>Nagytőke Község Önkormányzata 2021. félévi működési költségvetésének bevételei</t>
  </si>
  <si>
    <t>Elszámolásból származó bevételek</t>
  </si>
  <si>
    <t>Nagytőke Község Önkormányzata 2021. félévi  bevételei</t>
  </si>
  <si>
    <t xml:space="preserve"> -óvoda épületre klíma, napelem MFP</t>
  </si>
  <si>
    <t>spirálozógép</t>
  </si>
  <si>
    <t>inverteres hegesztő</t>
  </si>
  <si>
    <t>mikrohullámú sütő</t>
  </si>
  <si>
    <t>tűzoltókészülék</t>
  </si>
  <si>
    <t>kamera</t>
  </si>
  <si>
    <t xml:space="preserve">számítógép, nyomtató </t>
  </si>
  <si>
    <t>Ingatlan vásárlás Jókai utca 39. 167. hrsz.</t>
  </si>
  <si>
    <t xml:space="preserve"> - Polgármesteri Hivatal felújítása MFP</t>
  </si>
  <si>
    <t xml:space="preserve"> - közösségi tér felújítása MFP</t>
  </si>
  <si>
    <t>Mindsszesen:</t>
  </si>
  <si>
    <t>ebből nagyértékű tárgyi eszközök</t>
  </si>
  <si>
    <t>bérleti és lízing díjak</t>
  </si>
  <si>
    <t>2021. félévi tény</t>
  </si>
  <si>
    <t>Szöveg</t>
  </si>
  <si>
    <t>összeg</t>
  </si>
  <si>
    <t>továbbadási célú támogatás</t>
  </si>
  <si>
    <t>adott előleg+forgótőke</t>
  </si>
  <si>
    <t>2020. évi maradvány</t>
  </si>
  <si>
    <t>2021. évi nyitó pénzkészlet</t>
  </si>
  <si>
    <t>2021. félévi tényleges átlag</t>
  </si>
  <si>
    <t>7/a. sz. melléklet</t>
  </si>
  <si>
    <t xml:space="preserve"> Napi 8 órás foglalkoztatás</t>
  </si>
  <si>
    <t>- 100 %-os támogatás</t>
  </si>
  <si>
    <t>Munkajogi létszám összesen:</t>
  </si>
  <si>
    <t>Nagytőke Község Önkormányzata által 2021. évben támogatott közfoglalkoztatás keretében engedélyezett létszámkeretének alakulása (fő)</t>
  </si>
  <si>
    <t>2021. félévi teljesített átlag</t>
  </si>
  <si>
    <t>Korrekciós tételek</t>
  </si>
  <si>
    <t>gépjárműadó központi része</t>
  </si>
  <si>
    <t xml:space="preserve">   Elszámolásból származó bevételek</t>
  </si>
  <si>
    <t xml:space="preserve"> - útfelújítás MFP</t>
  </si>
</sst>
</file>

<file path=xl/styles.xml><?xml version="1.0" encoding="utf-8"?>
<styleSheet xmlns="http://schemas.openxmlformats.org/spreadsheetml/2006/main">
  <numFmts count="4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.000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yyyy"/>
    <numFmt numFmtId="171" formatCode="0.0000"/>
    <numFmt numFmtId="172" formatCode="0.0"/>
    <numFmt numFmtId="173" formatCode="#,##0\ _F_t"/>
    <numFmt numFmtId="174" formatCode="#,##0\ &quot;Ft&quot;"/>
    <numFmt numFmtId="175" formatCode="#,##0.0"/>
    <numFmt numFmtId="176" formatCode="#,##0,"/>
    <numFmt numFmtId="177" formatCode="mmm/yyyy"/>
    <numFmt numFmtId="178" formatCode="[$-40E]yyyy\.\ mmmm\ d\."/>
    <numFmt numFmtId="179" formatCode="#,##0.00\ &quot;Ft&quot;"/>
    <numFmt numFmtId="180" formatCode="#,##0_ ;[Red]\-#,##0\ "/>
    <numFmt numFmtId="181" formatCode="_-* #,##0\ _F_t_-;\-* #,##0\ _F_t_-;_-* &quot;-&quot;??\ _F_t_-;_-@_-"/>
    <numFmt numFmtId="182" formatCode="#,##0_ ;\-#,##0\ "/>
    <numFmt numFmtId="183" formatCode="_-* #,##0.0\ _F_t_-;\-* #,##0.0\ _F_t_-;_-* &quot;-&quot;??\ _F_t_-;_-@_-"/>
    <numFmt numFmtId="184" formatCode="0.000"/>
    <numFmt numFmtId="185" formatCode="yyyy/mm/dd;@"/>
    <numFmt numFmtId="186" formatCode="#,##0.0\ &quot;Ft&quot;"/>
    <numFmt numFmtId="187" formatCode="0.0%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#,##0.0###"/>
    <numFmt numFmtId="195" formatCode="yyyy/\ mmmm\ d\."/>
    <numFmt numFmtId="196" formatCode="[$-F800]dddd\,\ mmmm\ dd\,\ yyyy"/>
    <numFmt numFmtId="197" formatCode="&quot;H-&quot;0000"/>
    <numFmt numFmtId="198" formatCode="0.0000000"/>
    <numFmt numFmtId="199" formatCode="0.000000"/>
    <numFmt numFmtId="200" formatCode="0.00000"/>
    <numFmt numFmtId="201" formatCode="#,##0.000"/>
    <numFmt numFmtId="202" formatCode="_-* #,##0.000\ _F_t_-;\-* #,##0.000\ _F_t_-;_-* &quot;-&quot;??\ _F_t_-;_-@_-"/>
    <numFmt numFmtId="203" formatCode="###\ ###\ ###\ ###\ ##0.00"/>
    <numFmt numFmtId="204" formatCode="_-* #,##0.0000\ _F_t_-;\-* #,##0.0000\ _F_t_-;_-* &quot;-&quot;??\ _F_t_-;_-@_-"/>
  </numFmts>
  <fonts count="46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Times New Roman CE"/>
      <family val="0"/>
    </font>
    <font>
      <sz val="10"/>
      <name val="Arial CE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sz val="10"/>
      <name val="Helv"/>
      <family val="0"/>
    </font>
    <font>
      <b/>
      <sz val="12"/>
      <name val="Times New Roman CE"/>
      <family val="0"/>
    </font>
    <font>
      <sz val="10"/>
      <name val="MS Sans Serif"/>
      <family val="0"/>
    </font>
    <font>
      <sz val="13"/>
      <name val="Times New Roman"/>
      <family val="1"/>
    </font>
    <font>
      <b/>
      <sz val="10"/>
      <name val="MS Sans Serif"/>
      <family val="0"/>
    </font>
    <font>
      <b/>
      <sz val="11"/>
      <name val="Times New Roman"/>
      <family val="1"/>
    </font>
    <font>
      <i/>
      <sz val="11"/>
      <name val="Times New Roman"/>
      <family val="1"/>
    </font>
    <font>
      <sz val="12"/>
      <name val="Arial"/>
      <family val="2"/>
    </font>
    <font>
      <i/>
      <sz val="12"/>
      <name val="Arial"/>
      <family val="2"/>
    </font>
    <font>
      <b/>
      <sz val="8"/>
      <name val="Times New Roman"/>
      <family val="1"/>
    </font>
    <font>
      <sz val="11"/>
      <name val="Wingdings"/>
      <family val="0"/>
    </font>
    <font>
      <sz val="6"/>
      <name val="Wingdings 3"/>
      <family val="1"/>
    </font>
    <font>
      <i/>
      <sz val="6"/>
      <name val="Wingdings 3"/>
      <family val="1"/>
    </font>
    <font>
      <b/>
      <sz val="13"/>
      <name val="Times New Roman"/>
      <family val="1"/>
    </font>
    <font>
      <i/>
      <sz val="12"/>
      <name val="Times New Roman CE"/>
      <family val="0"/>
    </font>
    <font>
      <b/>
      <i/>
      <sz val="11"/>
      <name val="Times New Roman"/>
      <family val="1"/>
    </font>
    <font>
      <sz val="8"/>
      <name val="Times New Roman CE"/>
      <family val="0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25" fillId="5" borderId="0" applyNumberFormat="0" applyBorder="0" applyAlignment="0" applyProtection="0"/>
    <xf numFmtId="0" fontId="13" fillId="9" borderId="1" applyNumberFormat="0" applyAlignment="0" applyProtection="0"/>
    <xf numFmtId="0" fontId="13" fillId="9" borderId="1" applyNumberFormat="0" applyAlignment="0" applyProtection="0"/>
    <xf numFmtId="0" fontId="27" fillId="20" borderId="1" applyNumberFormat="0" applyAlignment="0" applyProtection="0"/>
    <xf numFmtId="0" fontId="18" fillId="21" borderId="2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2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13" fillId="9" borderId="1" applyNumberFormat="0" applyAlignment="0" applyProtection="0"/>
    <xf numFmtId="0" fontId="11" fillId="22" borderId="7" applyNumberFormat="0" applyFont="0" applyAlignment="0" applyProtection="0"/>
    <xf numFmtId="0" fontId="11" fillId="22" borderId="7" applyNumberFormat="0" applyFont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4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28" fillId="22" borderId="7" applyNumberFormat="0" applyFont="0" applyAlignment="0" applyProtection="0"/>
    <xf numFmtId="0" fontId="22" fillId="20" borderId="8" applyNumberFormat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9" fillId="0" borderId="0">
      <alignment/>
      <protection/>
    </xf>
    <xf numFmtId="0" fontId="27" fillId="20" borderId="1" applyNumberFormat="0" applyAlignment="0" applyProtection="0"/>
    <xf numFmtId="0" fontId="27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48">
    <xf numFmtId="0" fontId="0" fillId="0" borderId="0" xfId="0" applyAlignment="1">
      <alignment/>
    </xf>
    <xf numFmtId="2" fontId="6" fillId="0" borderId="0" xfId="153" applyNumberFormat="1" applyFont="1" applyAlignment="1">
      <alignment horizontal="right"/>
      <protection/>
    </xf>
    <xf numFmtId="0" fontId="0" fillId="0" borderId="0" xfId="152" applyFont="1">
      <alignment/>
      <protection/>
    </xf>
    <xf numFmtId="2" fontId="0" fillId="0" borderId="0" xfId="152" applyNumberFormat="1" applyFont="1" applyAlignment="1">
      <alignment horizontal="right"/>
      <protection/>
    </xf>
    <xf numFmtId="0" fontId="3" fillId="0" borderId="0" xfId="152">
      <alignment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3" fontId="3" fillId="0" borderId="0" xfId="152" applyNumberFormat="1">
      <alignment/>
      <protection/>
    </xf>
    <xf numFmtId="0" fontId="0" fillId="0" borderId="0" xfId="153" applyFont="1" applyAlignment="1">
      <alignment horizontal="center" vertical="center" wrapText="1"/>
      <protection/>
    </xf>
    <xf numFmtId="0" fontId="5" fillId="0" borderId="0" xfId="160" applyFont="1">
      <alignment/>
      <protection/>
    </xf>
    <xf numFmtId="0" fontId="0" fillId="0" borderId="0" xfId="160" applyFont="1">
      <alignment/>
      <protection/>
    </xf>
    <xf numFmtId="0" fontId="0" fillId="0" borderId="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158" applyFont="1" applyAlignment="1">
      <alignment horizontal="right"/>
      <protection/>
    </xf>
    <xf numFmtId="0" fontId="10" fillId="0" borderId="0" xfId="158" applyFont="1">
      <alignment/>
      <protection/>
    </xf>
    <xf numFmtId="0" fontId="31" fillId="0" borderId="0" xfId="158">
      <alignment/>
      <protection/>
    </xf>
    <xf numFmtId="0" fontId="0" fillId="0" borderId="0" xfId="158" applyFont="1">
      <alignment/>
      <protection/>
    </xf>
    <xf numFmtId="0" fontId="3" fillId="0" borderId="0" xfId="158" applyFont="1">
      <alignment/>
      <protection/>
    </xf>
    <xf numFmtId="4" fontId="0" fillId="0" borderId="0" xfId="158" applyNumberFormat="1" applyFont="1" applyBorder="1" applyAlignment="1">
      <alignment horizontal="right" indent="3"/>
      <protection/>
    </xf>
    <xf numFmtId="4" fontId="0" fillId="20" borderId="10" xfId="158" applyNumberFormat="1" applyFont="1" applyFill="1" applyBorder="1" applyAlignment="1">
      <alignment horizontal="right" indent="3"/>
      <protection/>
    </xf>
    <xf numFmtId="0" fontId="0" fillId="0" borderId="0" xfId="158" applyFont="1" applyFill="1" applyBorder="1">
      <alignment/>
      <protection/>
    </xf>
    <xf numFmtId="0" fontId="31" fillId="0" borderId="0" xfId="158" applyFill="1" applyBorder="1">
      <alignment/>
      <protection/>
    </xf>
    <xf numFmtId="4" fontId="0" fillId="0" borderId="0" xfId="158" applyNumberFormat="1" applyFont="1" applyFill="1" applyBorder="1" applyAlignment="1">
      <alignment horizontal="right" indent="3"/>
      <protection/>
    </xf>
    <xf numFmtId="4" fontId="0" fillId="0" borderId="0" xfId="158" applyNumberFormat="1" applyFont="1">
      <alignment/>
      <protection/>
    </xf>
    <xf numFmtId="0" fontId="10" fillId="0" borderId="0" xfId="158" applyFont="1" applyAlignment="1">
      <alignment horizontal="right"/>
      <protection/>
    </xf>
    <xf numFmtId="0" fontId="0" fillId="0" borderId="0" xfId="158" applyFont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0" fontId="4" fillId="0" borderId="0" xfId="161">
      <alignment/>
      <protection/>
    </xf>
    <xf numFmtId="0" fontId="32" fillId="0" borderId="0" xfId="161" applyFont="1" applyAlignment="1">
      <alignment horizontal="right"/>
      <protection/>
    </xf>
    <xf numFmtId="0" fontId="0" fillId="0" borderId="0" xfId="156" applyFont="1">
      <alignment/>
      <protection/>
    </xf>
    <xf numFmtId="0" fontId="0" fillId="0" borderId="0" xfId="156" applyFont="1" applyAlignment="1">
      <alignment horizontal="right"/>
      <protection/>
    </xf>
    <xf numFmtId="0" fontId="3" fillId="0" borderId="0" xfId="156">
      <alignment/>
      <protection/>
    </xf>
    <xf numFmtId="0" fontId="3" fillId="0" borderId="0" xfId="156" applyBorder="1">
      <alignment/>
      <protection/>
    </xf>
    <xf numFmtId="0" fontId="0" fillId="0" borderId="0" xfId="156" applyFont="1" applyBorder="1">
      <alignment/>
      <protection/>
    </xf>
    <xf numFmtId="3" fontId="3" fillId="0" borderId="0" xfId="156" applyNumberFormat="1">
      <alignment/>
      <protection/>
    </xf>
    <xf numFmtId="0" fontId="9" fillId="0" borderId="0" xfId="156" applyFont="1" applyBorder="1">
      <alignment/>
      <protection/>
    </xf>
    <xf numFmtId="3" fontId="9" fillId="0" borderId="0" xfId="156" applyNumberFormat="1" applyFont="1" applyBorder="1">
      <alignment/>
      <protection/>
    </xf>
    <xf numFmtId="3" fontId="0" fillId="0" borderId="0" xfId="156" applyNumberFormat="1" applyFont="1">
      <alignment/>
      <protection/>
    </xf>
    <xf numFmtId="0" fontId="33" fillId="20" borderId="10" xfId="158" applyFont="1" applyFill="1" applyBorder="1">
      <alignment/>
      <protection/>
    </xf>
    <xf numFmtId="4" fontId="5" fillId="20" borderId="10" xfId="158" applyNumberFormat="1" applyFont="1" applyFill="1" applyBorder="1" applyAlignment="1">
      <alignment horizontal="right" indent="3"/>
      <protection/>
    </xf>
    <xf numFmtId="0" fontId="30" fillId="0" borderId="0" xfId="156" applyFont="1" applyBorder="1">
      <alignment/>
      <protection/>
    </xf>
    <xf numFmtId="3" fontId="30" fillId="0" borderId="0" xfId="156" applyNumberFormat="1" applyFont="1">
      <alignment/>
      <protection/>
    </xf>
    <xf numFmtId="0" fontId="30" fillId="0" borderId="0" xfId="156" applyFont="1">
      <alignment/>
      <protection/>
    </xf>
    <xf numFmtId="0" fontId="3" fillId="0" borderId="0" xfId="156" applyFont="1" applyBorder="1">
      <alignment/>
      <protection/>
    </xf>
    <xf numFmtId="0" fontId="3" fillId="0" borderId="0" xfId="156" applyFont="1">
      <alignment/>
      <protection/>
    </xf>
    <xf numFmtId="3" fontId="8" fillId="0" borderId="0" xfId="156" applyNumberFormat="1" applyFont="1" applyBorder="1">
      <alignment/>
      <protection/>
    </xf>
    <xf numFmtId="0" fontId="32" fillId="0" borderId="0" xfId="161" applyFont="1" applyAlignment="1">
      <alignment/>
      <protection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38" fillId="0" borderId="11" xfId="0" applyFont="1" applyBorder="1" applyAlignment="1">
      <alignment horizontal="center" wrapText="1"/>
    </xf>
    <xf numFmtId="0" fontId="0" fillId="0" borderId="0" xfId="0" applyAlignment="1">
      <alignment vertical="center"/>
    </xf>
    <xf numFmtId="2" fontId="0" fillId="0" borderId="11" xfId="151" applyNumberFormat="1" applyFont="1" applyBorder="1" applyAlignment="1">
      <alignment horizontal="center" vertical="center" wrapText="1"/>
      <protection/>
    </xf>
    <xf numFmtId="3" fontId="0" fillId="0" borderId="0" xfId="152" applyNumberFormat="1" applyFont="1">
      <alignment/>
      <protection/>
    </xf>
    <xf numFmtId="0" fontId="7" fillId="0" borderId="11" xfId="0" applyFont="1" applyBorder="1" applyAlignment="1">
      <alignment horizontal="center" wrapText="1"/>
    </xf>
    <xf numFmtId="3" fontId="0" fillId="0" borderId="11" xfId="0" applyNumberFormat="1" applyFont="1" applyBorder="1" applyAlignment="1">
      <alignment wrapText="1"/>
    </xf>
    <xf numFmtId="3" fontId="5" fillId="0" borderId="11" xfId="0" applyNumberFormat="1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5" fillId="0" borderId="0" xfId="160" applyFont="1" applyAlignment="1">
      <alignment horizontal="center"/>
      <protection/>
    </xf>
    <xf numFmtId="0" fontId="0" fillId="0" borderId="0" xfId="152" applyFont="1" applyAlignment="1">
      <alignment horizontal="center"/>
      <protection/>
    </xf>
    <xf numFmtId="0" fontId="3" fillId="0" borderId="0" xfId="152" applyFont="1">
      <alignment/>
      <protection/>
    </xf>
    <xf numFmtId="3" fontId="5" fillId="0" borderId="11" xfId="151" applyNumberFormat="1" applyFont="1" applyBorder="1">
      <alignment/>
      <protection/>
    </xf>
    <xf numFmtId="3" fontId="5" fillId="0" borderId="11" xfId="152" applyNumberFormat="1" applyFont="1" applyFill="1" applyBorder="1">
      <alignment/>
      <protection/>
    </xf>
    <xf numFmtId="3" fontId="5" fillId="20" borderId="11" xfId="152" applyNumberFormat="1" applyFont="1" applyFill="1" applyBorder="1" applyAlignment="1">
      <alignment horizontal="right"/>
      <protection/>
    </xf>
    <xf numFmtId="0" fontId="5" fillId="0" borderId="0" xfId="160" applyFont="1" applyAlignment="1">
      <alignment horizontal="left"/>
      <protection/>
    </xf>
    <xf numFmtId="0" fontId="0" fillId="0" borderId="11" xfId="160" applyFont="1" applyBorder="1">
      <alignment/>
      <protection/>
    </xf>
    <xf numFmtId="0" fontId="5" fillId="20" borderId="11" xfId="160" applyFont="1" applyFill="1" applyBorder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36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3" fontId="3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3" fontId="3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9" fillId="0" borderId="10" xfId="0" applyFont="1" applyBorder="1" applyAlignment="1">
      <alignment horizontal="center"/>
    </xf>
    <xf numFmtId="0" fontId="0" fillId="0" borderId="0" xfId="157" applyFont="1">
      <alignment/>
      <protection/>
    </xf>
    <xf numFmtId="0" fontId="10" fillId="0" borderId="0" xfId="157" applyFont="1">
      <alignment/>
      <protection/>
    </xf>
    <xf numFmtId="0" fontId="0" fillId="0" borderId="0" xfId="157" applyFont="1" applyAlignment="1">
      <alignment horizontal="right"/>
      <protection/>
    </xf>
    <xf numFmtId="0" fontId="0" fillId="0" borderId="0" xfId="157" applyFont="1" applyAlignment="1">
      <alignment horizontal="center"/>
      <protection/>
    </xf>
    <xf numFmtId="0" fontId="0" fillId="0" borderId="0" xfId="154" applyFont="1">
      <alignment/>
      <protection/>
    </xf>
    <xf numFmtId="0" fontId="3" fillId="0" borderId="0" xfId="154" applyFont="1" applyAlignment="1">
      <alignment horizontal="right"/>
      <protection/>
    </xf>
    <xf numFmtId="0" fontId="3" fillId="0" borderId="0" xfId="154">
      <alignment/>
      <protection/>
    </xf>
    <xf numFmtId="0" fontId="0" fillId="0" borderId="0" xfId="154" applyFont="1" applyAlignment="1">
      <alignment horizontal="center"/>
      <protection/>
    </xf>
    <xf numFmtId="0" fontId="6" fillId="0" borderId="0" xfId="154" applyFont="1">
      <alignment/>
      <protection/>
    </xf>
    <xf numFmtId="0" fontId="0" fillId="0" borderId="0" xfId="154" applyFont="1" applyAlignment="1">
      <alignment horizontal="right"/>
      <protection/>
    </xf>
    <xf numFmtId="0" fontId="44" fillId="20" borderId="16" xfId="154" applyFont="1" applyFill="1" applyBorder="1">
      <alignment/>
      <protection/>
    </xf>
    <xf numFmtId="3" fontId="8" fillId="20" borderId="15" xfId="154" applyNumberFormat="1" applyFont="1" applyFill="1" applyBorder="1">
      <alignment/>
      <protection/>
    </xf>
    <xf numFmtId="3" fontId="0" fillId="0" borderId="0" xfId="154" applyNumberFormat="1" applyFont="1">
      <alignment/>
      <protection/>
    </xf>
    <xf numFmtId="0" fontId="5" fillId="0" borderId="0" xfId="154" applyFont="1" applyAlignment="1">
      <alignment horizontal="center"/>
      <protection/>
    </xf>
    <xf numFmtId="0" fontId="0" fillId="0" borderId="15" xfId="0" applyFont="1" applyBorder="1" applyAlignment="1">
      <alignment horizontal="center" vertical="center" wrapText="1"/>
    </xf>
    <xf numFmtId="0" fontId="3" fillId="0" borderId="0" xfId="154" applyFont="1">
      <alignment/>
      <protection/>
    </xf>
    <xf numFmtId="0" fontId="5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11" xfId="0" applyFont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3" fontId="5" fillId="0" borderId="0" xfId="0" applyNumberFormat="1" applyFont="1" applyBorder="1" applyAlignment="1">
      <alignment wrapText="1"/>
    </xf>
    <xf numFmtId="1" fontId="0" fillId="0" borderId="0" xfId="0" applyNumberFormat="1" applyAlignment="1">
      <alignment/>
    </xf>
    <xf numFmtId="0" fontId="0" fillId="0" borderId="11" xfId="0" applyBorder="1" applyAlignment="1" quotePrefix="1">
      <alignment/>
    </xf>
    <xf numFmtId="0" fontId="0" fillId="0" borderId="11" xfId="0" applyBorder="1" applyAlignment="1">
      <alignment/>
    </xf>
    <xf numFmtId="0" fontId="0" fillId="0" borderId="11" xfId="0" applyBorder="1" applyAlignment="1" quotePrefix="1">
      <alignment horizontal="left" indent="1"/>
    </xf>
    <xf numFmtId="3" fontId="0" fillId="0" borderId="0" xfId="160" applyNumberFormat="1" applyFont="1" applyBorder="1" applyAlignment="1">
      <alignment vertical="center"/>
      <protection/>
    </xf>
    <xf numFmtId="3" fontId="0" fillId="0" borderId="11" xfId="160" applyNumberFormat="1" applyFont="1" applyBorder="1" applyAlignment="1">
      <alignment vertical="center"/>
      <protection/>
    </xf>
    <xf numFmtId="3" fontId="5" fillId="20" borderId="11" xfId="160" applyNumberFormat="1" applyFont="1" applyFill="1" applyBorder="1" applyAlignment="1">
      <alignment vertical="center"/>
      <protection/>
    </xf>
    <xf numFmtId="3" fontId="5" fillId="0" borderId="11" xfId="160" applyNumberFormat="1" applyFont="1" applyBorder="1" applyAlignment="1">
      <alignment vertical="center"/>
      <protection/>
    </xf>
    <xf numFmtId="0" fontId="30" fillId="0" borderId="0" xfId="152" applyFont="1">
      <alignment/>
      <protection/>
    </xf>
    <xf numFmtId="3" fontId="0" fillId="0" borderId="0" xfId="152" applyNumberFormat="1" applyFont="1" applyAlignment="1">
      <alignment horizontal="center"/>
      <protection/>
    </xf>
    <xf numFmtId="0" fontId="43" fillId="0" borderId="0" xfId="152" applyFont="1">
      <alignment/>
      <protection/>
    </xf>
    <xf numFmtId="0" fontId="0" fillId="0" borderId="0" xfId="152" applyFont="1" applyBorder="1">
      <alignment/>
      <protection/>
    </xf>
    <xf numFmtId="3" fontId="0" fillId="0" borderId="0" xfId="0" applyNumberFormat="1" applyFont="1" applyAlignment="1">
      <alignment/>
    </xf>
    <xf numFmtId="0" fontId="5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left" vertical="center"/>
    </xf>
    <xf numFmtId="14" fontId="0" fillId="0" borderId="21" xfId="0" applyNumberFormat="1" applyFont="1" applyBorder="1" applyAlignment="1">
      <alignment horizontal="center"/>
    </xf>
    <xf numFmtId="0" fontId="9" fillId="0" borderId="16" xfId="0" applyFont="1" applyBorder="1" applyAlignment="1">
      <alignment/>
    </xf>
    <xf numFmtId="3" fontId="9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3" fontId="0" fillId="0" borderId="21" xfId="0" applyNumberFormat="1" applyFont="1" applyBorder="1" applyAlignment="1">
      <alignment/>
    </xf>
    <xf numFmtId="0" fontId="9" fillId="0" borderId="17" xfId="0" applyFont="1" applyBorder="1" applyAlignment="1">
      <alignment/>
    </xf>
    <xf numFmtId="3" fontId="9" fillId="0" borderId="22" xfId="0" applyNumberFormat="1" applyFont="1" applyBorder="1" applyAlignment="1">
      <alignment/>
    </xf>
    <xf numFmtId="0" fontId="0" fillId="0" borderId="2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 quotePrefix="1">
      <alignment vertical="center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0" xfId="160" applyFont="1" applyAlignment="1">
      <alignment horizontal="right"/>
      <protection/>
    </xf>
    <xf numFmtId="2" fontId="0" fillId="0" borderId="0" xfId="153" applyNumberFormat="1" applyFont="1" applyAlignment="1">
      <alignment horizontal="right"/>
      <protection/>
    </xf>
    <xf numFmtId="0" fontId="44" fillId="20" borderId="15" xfId="154" applyFont="1" applyFill="1" applyBorder="1">
      <alignment/>
      <protection/>
    </xf>
    <xf numFmtId="0" fontId="0" fillId="0" borderId="14" xfId="0" applyBorder="1" applyAlignment="1">
      <alignment vertical="center"/>
    </xf>
    <xf numFmtId="0" fontId="0" fillId="0" borderId="21" xfId="152" applyFont="1" applyBorder="1">
      <alignment/>
      <protection/>
    </xf>
    <xf numFmtId="0" fontId="5" fillId="0" borderId="11" xfId="0" applyFont="1" applyBorder="1" applyAlignment="1">
      <alignment horizontal="left"/>
    </xf>
    <xf numFmtId="0" fontId="0" fillId="0" borderId="12" xfId="152" applyFont="1" applyBorder="1" applyAlignment="1">
      <alignment horizontal="left" indent="1"/>
      <protection/>
    </xf>
    <xf numFmtId="0" fontId="5" fillId="20" borderId="11" xfId="152" applyFont="1" applyFill="1" applyBorder="1">
      <alignment/>
      <protection/>
    </xf>
    <xf numFmtId="2" fontId="0" fillId="0" borderId="0" xfId="151" applyNumberFormat="1" applyFont="1" applyBorder="1" applyAlignment="1">
      <alignment horizontal="center" vertical="center" wrapText="1"/>
      <protection/>
    </xf>
    <xf numFmtId="2" fontId="0" fillId="0" borderId="22" xfId="151" applyNumberFormat="1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/>
    </xf>
    <xf numFmtId="0" fontId="5" fillId="20" borderId="11" xfId="152" applyFont="1" applyFill="1" applyBorder="1" applyAlignment="1">
      <alignment/>
      <protection/>
    </xf>
    <xf numFmtId="3" fontId="5" fillId="0" borderId="11" xfId="151" applyNumberFormat="1" applyFont="1" applyBorder="1" applyAlignment="1">
      <alignment/>
      <protection/>
    </xf>
    <xf numFmtId="2" fontId="5" fillId="0" borderId="11" xfId="151" applyNumberFormat="1" applyFont="1" applyBorder="1" applyAlignment="1">
      <alignment/>
      <protection/>
    </xf>
    <xf numFmtId="0" fontId="5" fillId="0" borderId="11" xfId="152" applyFont="1" applyBorder="1" applyAlignment="1">
      <alignment/>
      <protection/>
    </xf>
    <xf numFmtId="3" fontId="5" fillId="0" borderId="11" xfId="152" applyNumberFormat="1" applyFont="1" applyFill="1" applyBorder="1" applyAlignment="1">
      <alignment/>
      <protection/>
    </xf>
    <xf numFmtId="3" fontId="5" fillId="0" borderId="11" xfId="152" applyNumberFormat="1" applyFont="1" applyBorder="1" applyAlignment="1">
      <alignment/>
      <protection/>
    </xf>
    <xf numFmtId="3" fontId="5" fillId="20" borderId="11" xfId="152" applyNumberFormat="1" applyFont="1" applyFill="1" applyBorder="1" applyAlignment="1">
      <alignment/>
      <protection/>
    </xf>
    <xf numFmtId="165" fontId="30" fillId="0" borderId="11" xfId="99" applyFont="1" applyBorder="1" applyAlignment="1">
      <alignment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2" fontId="30" fillId="20" borderId="15" xfId="154" applyNumberFormat="1" applyFont="1" applyFill="1" applyBorder="1" applyAlignment="1">
      <alignment/>
      <protection/>
    </xf>
    <xf numFmtId="2" fontId="30" fillId="20" borderId="19" xfId="154" applyNumberFormat="1" applyFont="1" applyFill="1" applyBorder="1" applyAlignment="1">
      <alignment/>
      <protection/>
    </xf>
    <xf numFmtId="0" fontId="0" fillId="0" borderId="15" xfId="152" applyFont="1" applyBorder="1" applyAlignment="1">
      <alignment horizontal="center"/>
      <protection/>
    </xf>
    <xf numFmtId="0" fontId="0" fillId="0" borderId="0" xfId="160" applyFont="1" applyBorder="1" applyAlignment="1">
      <alignment horizontal="right"/>
      <protection/>
    </xf>
    <xf numFmtId="0" fontId="5" fillId="0" borderId="11" xfId="152" applyFont="1" applyBorder="1">
      <alignment/>
      <protection/>
    </xf>
    <xf numFmtId="2" fontId="0" fillId="0" borderId="20" xfId="151" applyNumberFormat="1" applyFont="1" applyBorder="1" applyAlignment="1" applyProtection="1">
      <alignment horizontal="center" vertical="center" wrapText="1"/>
      <protection/>
    </xf>
    <xf numFmtId="2" fontId="0" fillId="0" borderId="23" xfId="151" applyNumberFormat="1" applyFont="1" applyBorder="1" applyAlignment="1" applyProtection="1">
      <alignment horizontal="center" vertical="center" wrapText="1"/>
      <protection/>
    </xf>
    <xf numFmtId="2" fontId="0" fillId="0" borderId="11" xfId="151" applyNumberFormat="1" applyFont="1" applyBorder="1" applyAlignment="1" applyProtection="1">
      <alignment horizontal="center" vertical="center" wrapText="1"/>
      <protection/>
    </xf>
    <xf numFmtId="2" fontId="0" fillId="0" borderId="18" xfId="151" applyNumberFormat="1" applyFont="1" applyBorder="1" applyAlignment="1" applyProtection="1">
      <alignment horizontal="center" vertical="center" wrapText="1"/>
      <protection/>
    </xf>
    <xf numFmtId="2" fontId="0" fillId="0" borderId="14" xfId="151" applyNumberFormat="1" applyFont="1" applyBorder="1" applyAlignment="1" applyProtection="1">
      <alignment horizontal="center" vertical="center" wrapText="1"/>
      <protection/>
    </xf>
    <xf numFmtId="0" fontId="0" fillId="0" borderId="0" xfId="152" applyFont="1" applyAlignment="1">
      <alignment wrapText="1"/>
      <protection/>
    </xf>
    <xf numFmtId="0" fontId="0" fillId="0" borderId="0" xfId="152" applyFont="1" applyAlignment="1">
      <alignment horizontal="center" wrapText="1"/>
      <protection/>
    </xf>
    <xf numFmtId="3" fontId="0" fillId="0" borderId="11" xfId="0" applyNumberFormat="1" applyFill="1" applyBorder="1" applyAlignment="1">
      <alignment/>
    </xf>
    <xf numFmtId="2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9" fillId="0" borderId="11" xfId="0" applyNumberFormat="1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3" fontId="5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0" fontId="0" fillId="0" borderId="0" xfId="0" applyAlignment="1">
      <alignment wrapText="1"/>
    </xf>
    <xf numFmtId="0" fontId="39" fillId="0" borderId="11" xfId="153" applyFont="1" applyBorder="1" applyAlignment="1" quotePrefix="1">
      <alignment horizontal="left" wrapText="1"/>
      <protection/>
    </xf>
    <xf numFmtId="0" fontId="35" fillId="0" borderId="11" xfId="153" applyFont="1" applyBorder="1" applyAlignment="1">
      <alignment horizontal="left" wrapText="1"/>
      <protection/>
    </xf>
    <xf numFmtId="0" fontId="6" fillId="0" borderId="11" xfId="153" applyFont="1" applyBorder="1" applyAlignment="1">
      <alignment horizontal="left" wrapText="1"/>
      <protection/>
    </xf>
    <xf numFmtId="0" fontId="6" fillId="0" borderId="11" xfId="153" applyFont="1" applyBorder="1" applyAlignment="1">
      <alignment wrapText="1"/>
      <protection/>
    </xf>
    <xf numFmtId="0" fontId="34" fillId="0" borderId="11" xfId="153" applyFont="1" applyFill="1" applyBorder="1" applyAlignment="1">
      <alignment wrapText="1"/>
      <protection/>
    </xf>
    <xf numFmtId="0" fontId="9" fillId="0" borderId="11" xfId="154" applyFont="1" applyBorder="1">
      <alignment/>
      <protection/>
    </xf>
    <xf numFmtId="3" fontId="0" fillId="0" borderId="11" xfId="154" applyNumberFormat="1" applyFont="1" applyBorder="1" applyAlignment="1">
      <alignment/>
      <protection/>
    </xf>
    <xf numFmtId="0" fontId="43" fillId="0" borderId="11" xfId="154" applyFont="1" applyBorder="1">
      <alignment/>
      <protection/>
    </xf>
    <xf numFmtId="0" fontId="3" fillId="0" borderId="11" xfId="154" applyBorder="1">
      <alignment/>
      <protection/>
    </xf>
    <xf numFmtId="0" fontId="0" fillId="0" borderId="11" xfId="154" applyFont="1" applyBorder="1">
      <alignment/>
      <protection/>
    </xf>
    <xf numFmtId="0" fontId="3" fillId="0" borderId="11" xfId="154" applyFont="1" applyBorder="1" applyAlignment="1">
      <alignment/>
      <protection/>
    </xf>
    <xf numFmtId="2" fontId="3" fillId="0" borderId="11" xfId="154" applyNumberFormat="1" applyBorder="1" applyAlignment="1">
      <alignment/>
      <protection/>
    </xf>
    <xf numFmtId="0" fontId="9" fillId="0" borderId="11" xfId="154" applyFont="1" applyBorder="1" applyAlignment="1">
      <alignment/>
      <protection/>
    </xf>
    <xf numFmtId="0" fontId="35" fillId="0" borderId="11" xfId="154" applyFont="1" applyBorder="1" applyAlignment="1">
      <alignment/>
      <protection/>
    </xf>
    <xf numFmtId="0" fontId="0" fillId="0" borderId="11" xfId="154" applyFont="1" applyBorder="1" applyAlignment="1" quotePrefix="1">
      <alignment horizontal="left"/>
      <protection/>
    </xf>
    <xf numFmtId="0" fontId="0" fillId="0" borderId="11" xfId="154" applyFont="1" applyBorder="1" applyAlignment="1" quotePrefix="1">
      <alignment/>
      <protection/>
    </xf>
    <xf numFmtId="0" fontId="6" fillId="0" borderId="11" xfId="154" applyFont="1" applyBorder="1" applyAlignment="1" quotePrefix="1">
      <alignment/>
      <protection/>
    </xf>
    <xf numFmtId="0" fontId="43" fillId="0" borderId="11" xfId="154" applyFont="1" applyBorder="1" applyAlignment="1">
      <alignment/>
      <protection/>
    </xf>
    <xf numFmtId="0" fontId="0" fillId="0" borderId="11" xfId="154" applyFont="1" applyBorder="1" applyAlignment="1">
      <alignment/>
      <protection/>
    </xf>
    <xf numFmtId="0" fontId="6" fillId="0" borderId="11" xfId="154" applyFont="1" applyBorder="1" applyAlignment="1">
      <alignment/>
      <protection/>
    </xf>
    <xf numFmtId="0" fontId="5" fillId="0" borderId="11" xfId="0" applyFont="1" applyBorder="1" applyAlignment="1">
      <alignment/>
    </xf>
    <xf numFmtId="3" fontId="5" fillId="0" borderId="11" xfId="154" applyNumberFormat="1" applyFont="1" applyBorder="1" quotePrefix="1">
      <alignment/>
      <protection/>
    </xf>
    <xf numFmtId="2" fontId="3" fillId="0" borderId="11" xfId="154" applyNumberFormat="1" applyBorder="1">
      <alignment/>
      <protection/>
    </xf>
    <xf numFmtId="0" fontId="6" fillId="0" borderId="11" xfId="154" applyFont="1" applyBorder="1" applyAlignment="1" quotePrefix="1">
      <alignment horizontal="left"/>
      <protection/>
    </xf>
    <xf numFmtId="3" fontId="0" fillId="0" borderId="11" xfId="154" applyNumberFormat="1" applyFont="1" applyBorder="1">
      <alignment/>
      <protection/>
    </xf>
    <xf numFmtId="3" fontId="0" fillId="0" borderId="11" xfId="154" applyNumberFormat="1" applyFont="1" applyBorder="1" quotePrefix="1">
      <alignment/>
      <protection/>
    </xf>
    <xf numFmtId="0" fontId="6" fillId="0" borderId="11" xfId="154" applyFont="1" applyBorder="1" quotePrefix="1">
      <alignment/>
      <protection/>
    </xf>
    <xf numFmtId="0" fontId="34" fillId="20" borderId="11" xfId="154" applyFont="1" applyFill="1" applyBorder="1">
      <alignment/>
      <protection/>
    </xf>
    <xf numFmtId="3" fontId="5" fillId="20" borderId="11" xfId="154" applyNumberFormat="1" applyFont="1" applyFill="1" applyBorder="1">
      <alignment/>
      <protection/>
    </xf>
    <xf numFmtId="3" fontId="5" fillId="20" borderId="11" xfId="154" applyNumberFormat="1" applyFont="1" applyFill="1" applyBorder="1" quotePrefix="1">
      <alignment/>
      <protection/>
    </xf>
    <xf numFmtId="2" fontId="30" fillId="20" borderId="11" xfId="154" applyNumberFormat="1" applyFont="1" applyFill="1" applyBorder="1">
      <alignment/>
      <protection/>
    </xf>
    <xf numFmtId="0" fontId="9" fillId="0" borderId="23" xfId="0" applyFont="1" applyBorder="1" applyAlignment="1">
      <alignment vertical="center"/>
    </xf>
    <xf numFmtId="0" fontId="0" fillId="0" borderId="21" xfId="0" applyBorder="1" applyAlignment="1">
      <alignment/>
    </xf>
    <xf numFmtId="0" fontId="9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7" fillId="0" borderId="11" xfId="159" applyFont="1" applyBorder="1" applyAlignment="1">
      <alignment horizontal="center" vertical="center" wrapText="1"/>
      <protection/>
    </xf>
    <xf numFmtId="0" fontId="7" fillId="0" borderId="11" xfId="151" applyFont="1" applyBorder="1" applyAlignment="1">
      <alignment horizontal="center" vertical="center" wrapText="1"/>
      <protection/>
    </xf>
    <xf numFmtId="0" fontId="45" fillId="0" borderId="11" xfId="152" applyFont="1" applyBorder="1" applyAlignment="1">
      <alignment horizontal="center" vertical="center"/>
      <protection/>
    </xf>
    <xf numFmtId="0" fontId="0" fillId="0" borderId="11" xfId="152" applyFont="1" applyBorder="1" applyAlignment="1">
      <alignment horizontal="left" indent="1"/>
      <protection/>
    </xf>
    <xf numFmtId="0" fontId="5" fillId="0" borderId="11" xfId="0" applyFont="1" applyBorder="1" applyAlignment="1">
      <alignment/>
    </xf>
    <xf numFmtId="0" fontId="5" fillId="0" borderId="11" xfId="152" applyFont="1" applyBorder="1" applyAlignment="1">
      <alignment horizontal="left" indent="1"/>
      <protection/>
    </xf>
    <xf numFmtId="0" fontId="5" fillId="20" borderId="11" xfId="0" applyFont="1" applyFill="1" applyBorder="1" applyAlignment="1">
      <alignment/>
    </xf>
    <xf numFmtId="3" fontId="5" fillId="20" borderId="11" xfId="0" applyNumberFormat="1" applyFont="1" applyFill="1" applyBorder="1" applyAlignment="1">
      <alignment/>
    </xf>
    <xf numFmtId="0" fontId="5" fillId="20" borderId="11" xfId="0" applyFont="1" applyFill="1" applyBorder="1" applyAlignment="1">
      <alignment/>
    </xf>
    <xf numFmtId="2" fontId="30" fillId="20" borderId="11" xfId="152" applyNumberFormat="1" applyFont="1" applyFill="1" applyBorder="1" applyAlignment="1">
      <alignment horizontal="right"/>
      <protection/>
    </xf>
    <xf numFmtId="0" fontId="3" fillId="0" borderId="11" xfId="152" applyBorder="1" applyAlignment="1">
      <alignment horizontal="right"/>
      <protection/>
    </xf>
    <xf numFmtId="2" fontId="30" fillId="0" borderId="11" xfId="152" applyNumberFormat="1" applyFont="1" applyBorder="1" applyAlignment="1">
      <alignment horizontal="right"/>
      <protection/>
    </xf>
    <xf numFmtId="2" fontId="3" fillId="0" borderId="11" xfId="152" applyNumberFormat="1" applyBorder="1" applyAlignment="1">
      <alignment horizontal="right"/>
      <protection/>
    </xf>
    <xf numFmtId="2" fontId="3" fillId="0" borderId="11" xfId="99" applyNumberFormat="1" applyFont="1" applyBorder="1" applyAlignment="1">
      <alignment/>
    </xf>
    <xf numFmtId="2" fontId="30" fillId="20" borderId="11" xfId="99" applyNumberFormat="1" applyFont="1" applyFill="1" applyBorder="1" applyAlignment="1">
      <alignment/>
    </xf>
    <xf numFmtId="0" fontId="0" fillId="0" borderId="11" xfId="152" applyFont="1" applyBorder="1" applyAlignment="1">
      <alignment horizontal="left"/>
      <protection/>
    </xf>
    <xf numFmtId="3" fontId="8" fillId="0" borderId="22" xfId="156" applyNumberFormat="1" applyFont="1" applyBorder="1">
      <alignment/>
      <protection/>
    </xf>
    <xf numFmtId="0" fontId="0" fillId="0" borderId="24" xfId="156" applyFont="1" applyBorder="1" applyAlignment="1">
      <alignment horizontal="center" vertical="center" wrapText="1"/>
      <protection/>
    </xf>
    <xf numFmtId="0" fontId="0" fillId="0" borderId="11" xfId="156" applyFont="1" applyBorder="1" applyAlignment="1">
      <alignment horizontal="center" vertical="center" wrapText="1"/>
      <protection/>
    </xf>
    <xf numFmtId="0" fontId="0" fillId="0" borderId="17" xfId="156" applyFont="1" applyBorder="1" applyAlignment="1">
      <alignment horizontal="center" vertical="center" wrapText="1"/>
      <protection/>
    </xf>
    <xf numFmtId="0" fontId="5" fillId="0" borderId="12" xfId="156" applyFont="1" applyBorder="1" applyAlignment="1">
      <alignment vertical="center" wrapText="1"/>
      <protection/>
    </xf>
    <xf numFmtId="0" fontId="0" fillId="0" borderId="13" xfId="152" applyFont="1" applyBorder="1" applyAlignment="1">
      <alignment horizontal="left" indent="1"/>
      <protection/>
    </xf>
    <xf numFmtId="0" fontId="0" fillId="0" borderId="12" xfId="156" applyFont="1" applyBorder="1" applyAlignment="1">
      <alignment horizontal="center" vertical="center" wrapText="1"/>
      <protection/>
    </xf>
    <xf numFmtId="0" fontId="0" fillId="0" borderId="13" xfId="156" applyFont="1" applyBorder="1" applyAlignment="1">
      <alignment horizontal="center"/>
      <protection/>
    </xf>
    <xf numFmtId="3" fontId="0" fillId="0" borderId="12" xfId="156" applyNumberFormat="1" applyFont="1" applyBorder="1">
      <alignment/>
      <protection/>
    </xf>
    <xf numFmtId="3" fontId="0" fillId="0" borderId="13" xfId="156" applyNumberFormat="1" applyFont="1" applyBorder="1">
      <alignment/>
      <protection/>
    </xf>
    <xf numFmtId="0" fontId="3" fillId="0" borderId="12" xfId="156" applyFont="1" applyBorder="1">
      <alignment/>
      <protection/>
    </xf>
    <xf numFmtId="0" fontId="0" fillId="0" borderId="13" xfId="156" applyFont="1" applyBorder="1">
      <alignment/>
      <protection/>
    </xf>
    <xf numFmtId="0" fontId="8" fillId="0" borderId="11" xfId="156" applyFont="1" applyBorder="1" applyAlignment="1">
      <alignment horizontal="left" vertical="center" wrapText="1"/>
      <protection/>
    </xf>
    <xf numFmtId="0" fontId="8" fillId="0" borderId="11" xfId="156" applyFont="1" applyBorder="1">
      <alignment/>
      <protection/>
    </xf>
    <xf numFmtId="3" fontId="8" fillId="0" borderId="11" xfId="156" applyNumberFormat="1" applyFont="1" applyBorder="1">
      <alignment/>
      <protection/>
    </xf>
    <xf numFmtId="4" fontId="0" fillId="0" borderId="21" xfId="158" applyNumberFormat="1" applyFont="1" applyBorder="1" applyAlignment="1">
      <alignment horizontal="right" indent="3"/>
      <protection/>
    </xf>
    <xf numFmtId="0" fontId="0" fillId="0" borderId="20" xfId="158" applyFont="1" applyBorder="1" applyAlignment="1">
      <alignment horizontal="right"/>
      <protection/>
    </xf>
    <xf numFmtId="4" fontId="0" fillId="20" borderId="22" xfId="158" applyNumberFormat="1" applyFont="1" applyFill="1" applyBorder="1" applyAlignment="1">
      <alignment horizontal="right" indent="3"/>
      <protection/>
    </xf>
    <xf numFmtId="0" fontId="5" fillId="20" borderId="17" xfId="158" applyFont="1" applyFill="1" applyBorder="1">
      <alignment/>
      <protection/>
    </xf>
    <xf numFmtId="4" fontId="5" fillId="20" borderId="22" xfId="158" applyNumberFormat="1" applyFont="1" applyFill="1" applyBorder="1" applyAlignment="1">
      <alignment horizontal="right" indent="3"/>
      <protection/>
    </xf>
    <xf numFmtId="0" fontId="3" fillId="0" borderId="14" xfId="152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2" xfId="0" applyBorder="1" applyAlignment="1" quotePrefix="1">
      <alignment/>
    </xf>
    <xf numFmtId="0" fontId="0" fillId="0" borderId="12" xfId="0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2" xfId="0" applyNumberFormat="1" applyBorder="1" applyAlignment="1">
      <alignment/>
    </xf>
    <xf numFmtId="3" fontId="7" fillId="0" borderId="11" xfId="151" applyNumberFormat="1" applyFont="1" applyBorder="1" applyAlignment="1">
      <alignment vertical="center" wrapText="1"/>
      <protection/>
    </xf>
    <xf numFmtId="0" fontId="7" fillId="0" borderId="11" xfId="159" applyFont="1" applyBorder="1" applyAlignment="1">
      <alignment vertical="center" wrapText="1"/>
      <protection/>
    </xf>
    <xf numFmtId="2" fontId="7" fillId="0" borderId="11" xfId="151" applyNumberFormat="1" applyFont="1" applyBorder="1" applyAlignment="1">
      <alignment vertical="center" wrapText="1"/>
      <protection/>
    </xf>
    <xf numFmtId="2" fontId="0" fillId="0" borderId="11" xfId="151" applyNumberFormat="1" applyFont="1" applyBorder="1" applyAlignment="1">
      <alignment/>
      <protection/>
    </xf>
    <xf numFmtId="0" fontId="9" fillId="0" borderId="11" xfId="152" applyFont="1" applyBorder="1">
      <alignment/>
      <protection/>
    </xf>
    <xf numFmtId="0" fontId="9" fillId="0" borderId="11" xfId="152" applyFont="1" applyBorder="1" applyAlignment="1">
      <alignment/>
      <protection/>
    </xf>
    <xf numFmtId="3" fontId="0" fillId="0" borderId="11" xfId="159" applyNumberFormat="1" applyFont="1" applyBorder="1" applyAlignment="1">
      <alignment/>
      <protection/>
    </xf>
    <xf numFmtId="0" fontId="0" fillId="0" borderId="11" xfId="152" applyFont="1" applyBorder="1" applyAlignment="1">
      <alignment horizontal="left" indent="1"/>
      <protection/>
    </xf>
    <xf numFmtId="0" fontId="0" fillId="0" borderId="11" xfId="152" applyFont="1" applyBorder="1" applyAlignment="1">
      <alignment/>
      <protection/>
    </xf>
    <xf numFmtId="3" fontId="0" fillId="0" borderId="11" xfId="159" applyNumberFormat="1" applyFont="1" applyBorder="1">
      <alignment/>
      <protection/>
    </xf>
    <xf numFmtId="0" fontId="9" fillId="0" borderId="11" xfId="152" applyFont="1" applyBorder="1" applyAlignment="1">
      <alignment horizontal="left"/>
      <protection/>
    </xf>
    <xf numFmtId="0" fontId="0" fillId="0" borderId="11" xfId="152" applyFont="1" applyBorder="1" applyAlignment="1" quotePrefix="1">
      <alignment/>
      <protection/>
    </xf>
    <xf numFmtId="0" fontId="0" fillId="0" borderId="11" xfId="152" applyFont="1" applyBorder="1" applyAlignment="1" quotePrefix="1">
      <alignment horizontal="left" indent="1"/>
      <protection/>
    </xf>
    <xf numFmtId="0" fontId="0" fillId="0" borderId="11" xfId="152" applyFont="1" applyBorder="1" applyAlignment="1">
      <alignment horizontal="left" indent="5"/>
      <protection/>
    </xf>
    <xf numFmtId="0" fontId="0" fillId="0" borderId="11" xfId="152" applyFont="1" applyBorder="1" quotePrefix="1">
      <alignment/>
      <protection/>
    </xf>
    <xf numFmtId="0" fontId="0" fillId="0" borderId="11" xfId="0" applyFont="1" applyBorder="1" applyAlignment="1">
      <alignment/>
    </xf>
    <xf numFmtId="0" fontId="9" fillId="0" borderId="11" xfId="0" applyFont="1" applyBorder="1" applyAlignment="1">
      <alignment horizontal="left"/>
    </xf>
    <xf numFmtId="3" fontId="0" fillId="0" borderId="11" xfId="152" applyNumberFormat="1" applyFont="1" applyFill="1" applyBorder="1" applyAlignment="1">
      <alignment/>
      <protection/>
    </xf>
    <xf numFmtId="3" fontId="0" fillId="0" borderId="11" xfId="152" applyNumberFormat="1" applyFont="1" applyBorder="1" applyAlignment="1">
      <alignment/>
      <protection/>
    </xf>
    <xf numFmtId="3" fontId="0" fillId="0" borderId="11" xfId="151" applyNumberFormat="1" applyFont="1" applyBorder="1" applyAlignment="1">
      <alignment/>
      <protection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 indent="1"/>
    </xf>
    <xf numFmtId="0" fontId="0" fillId="0" borderId="11" xfId="152" applyFont="1" applyBorder="1" applyAlignment="1">
      <alignment horizontal="left" indent="2"/>
      <protection/>
    </xf>
    <xf numFmtId="0" fontId="0" fillId="0" borderId="11" xfId="152" applyFont="1" applyBorder="1" applyAlignment="1">
      <alignment/>
      <protection/>
    </xf>
    <xf numFmtId="3" fontId="0" fillId="0" borderId="11" xfId="0" applyNumberFormat="1" applyFont="1" applyBorder="1" applyAlignment="1">
      <alignment/>
    </xf>
    <xf numFmtId="0" fontId="5" fillId="0" borderId="11" xfId="152" applyFont="1" applyBorder="1" applyAlignment="1">
      <alignment wrapText="1"/>
      <protection/>
    </xf>
    <xf numFmtId="2" fontId="7" fillId="0" borderId="11" xfId="151" applyNumberFormat="1" applyFont="1" applyBorder="1" applyAlignment="1">
      <alignment horizontal="center" vertical="center" wrapText="1"/>
      <protection/>
    </xf>
    <xf numFmtId="165" fontId="3" fillId="0" borderId="11" xfId="99" applyFont="1" applyBorder="1" applyAlignment="1">
      <alignment/>
    </xf>
    <xf numFmtId="0" fontId="9" fillId="0" borderId="11" xfId="152" applyFont="1" applyBorder="1" applyAlignment="1">
      <alignment wrapText="1"/>
      <protection/>
    </xf>
    <xf numFmtId="0" fontId="0" fillId="0" borderId="11" xfId="152" applyFont="1" applyBorder="1" applyAlignment="1">
      <alignment horizontal="left" wrapText="1"/>
      <protection/>
    </xf>
    <xf numFmtId="0" fontId="9" fillId="0" borderId="11" xfId="152" applyFont="1" applyBorder="1" applyAlignment="1">
      <alignment horizontal="left" wrapText="1"/>
      <protection/>
    </xf>
    <xf numFmtId="0" fontId="0" fillId="0" borderId="11" xfId="152" applyFont="1" applyBorder="1" applyAlignment="1" quotePrefix="1">
      <alignment horizontal="left" wrapText="1"/>
      <protection/>
    </xf>
    <xf numFmtId="3" fontId="0" fillId="0" borderId="11" xfId="151" applyNumberFormat="1" applyFont="1" applyBorder="1">
      <alignment/>
      <protection/>
    </xf>
    <xf numFmtId="3" fontId="0" fillId="0" borderId="11" xfId="151" applyNumberFormat="1" applyFont="1" applyBorder="1">
      <alignment/>
      <protection/>
    </xf>
    <xf numFmtId="0" fontId="0" fillId="0" borderId="11" xfId="152" applyFont="1" applyBorder="1" applyAlignment="1" quotePrefix="1">
      <alignment wrapText="1"/>
      <protection/>
    </xf>
    <xf numFmtId="0" fontId="5" fillId="0" borderId="11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0" fillId="0" borderId="11" xfId="152" applyFont="1" applyBorder="1" applyAlignment="1">
      <alignment horizontal="left" wrapText="1"/>
      <protection/>
    </xf>
    <xf numFmtId="3" fontId="0" fillId="0" borderId="11" xfId="152" applyNumberFormat="1" applyFont="1" applyBorder="1">
      <alignment/>
      <protection/>
    </xf>
    <xf numFmtId="0" fontId="3" fillId="0" borderId="11" xfId="152" applyBorder="1">
      <alignment/>
      <protection/>
    </xf>
    <xf numFmtId="0" fontId="0" fillId="0" borderId="11" xfId="0" applyFont="1" applyBorder="1" applyAlignment="1">
      <alignment horizontal="left" wrapText="1"/>
    </xf>
    <xf numFmtId="3" fontId="0" fillId="0" borderId="11" xfId="152" applyNumberFormat="1" applyFont="1" applyFill="1" applyBorder="1">
      <alignment/>
      <protection/>
    </xf>
    <xf numFmtId="3" fontId="0" fillId="0" borderId="11" xfId="0" applyNumberFormat="1" applyFont="1" applyBorder="1" applyAlignment="1">
      <alignment/>
    </xf>
    <xf numFmtId="0" fontId="5" fillId="20" borderId="11" xfId="152" applyFont="1" applyFill="1" applyBorder="1" applyAlignment="1">
      <alignment wrapText="1"/>
      <protection/>
    </xf>
    <xf numFmtId="165" fontId="30" fillId="20" borderId="11" xfId="99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21" xfId="158" applyFont="1" applyBorder="1">
      <alignment/>
      <protection/>
    </xf>
    <xf numFmtId="0" fontId="0" fillId="0" borderId="24" xfId="158" applyFont="1" applyBorder="1" applyAlignment="1">
      <alignment horizontal="left"/>
      <protection/>
    </xf>
    <xf numFmtId="4" fontId="0" fillId="0" borderId="12" xfId="158" applyNumberFormat="1" applyFont="1" applyBorder="1" applyAlignment="1">
      <alignment horizontal="right" indent="3"/>
      <protection/>
    </xf>
    <xf numFmtId="4" fontId="0" fillId="20" borderId="11" xfId="158" applyNumberFormat="1" applyFont="1" applyFill="1" applyBorder="1" applyAlignment="1">
      <alignment horizontal="right" indent="3"/>
      <protection/>
    </xf>
    <xf numFmtId="4" fontId="0" fillId="0" borderId="18" xfId="158" applyNumberFormat="1" applyFont="1" applyBorder="1" applyAlignment="1">
      <alignment horizontal="right" indent="3"/>
      <protection/>
    </xf>
    <xf numFmtId="4" fontId="0" fillId="0" borderId="19" xfId="158" applyNumberFormat="1" applyFont="1" applyBorder="1" applyAlignment="1">
      <alignment horizontal="right" indent="3"/>
      <protection/>
    </xf>
    <xf numFmtId="0" fontId="31" fillId="20" borderId="19" xfId="158" applyFill="1" applyBorder="1">
      <alignment/>
      <protection/>
    </xf>
    <xf numFmtId="0" fontId="0" fillId="20" borderId="23" xfId="158" applyFont="1" applyFill="1" applyBorder="1">
      <alignment/>
      <protection/>
    </xf>
    <xf numFmtId="0" fontId="0" fillId="20" borderId="16" xfId="158" applyFont="1" applyFill="1" applyBorder="1">
      <alignment/>
      <protection/>
    </xf>
    <xf numFmtId="0" fontId="0" fillId="0" borderId="16" xfId="158" applyFont="1" applyBorder="1" applyAlignment="1">
      <alignment horizontal="left"/>
      <protection/>
    </xf>
    <xf numFmtId="0" fontId="0" fillId="0" borderId="19" xfId="158" applyFont="1" applyBorder="1" applyAlignment="1">
      <alignment horizontal="left"/>
      <protection/>
    </xf>
    <xf numFmtId="3" fontId="5" fillId="0" borderId="10" xfId="0" applyNumberFormat="1" applyFont="1" applyBorder="1" applyAlignment="1">
      <alignment horizontal="center"/>
    </xf>
    <xf numFmtId="182" fontId="0" fillId="0" borderId="11" xfId="99" applyNumberFormat="1" applyFont="1" applyBorder="1" applyAlignment="1">
      <alignment horizontal="right" vertical="center"/>
    </xf>
    <xf numFmtId="182" fontId="0" fillId="0" borderId="11" xfId="99" applyNumberFormat="1" applyFont="1" applyBorder="1" applyAlignment="1" quotePrefix="1">
      <alignment horizontal="right" vertical="center"/>
    </xf>
    <xf numFmtId="182" fontId="0" fillId="0" borderId="11" xfId="99" applyNumberFormat="1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31" fillId="20" borderId="17" xfId="158" applyFill="1" applyBorder="1">
      <alignment/>
      <protection/>
    </xf>
    <xf numFmtId="203" fontId="0" fillId="0" borderId="0" xfId="0" applyNumberFormat="1" applyAlignment="1">
      <alignment/>
    </xf>
    <xf numFmtId="2" fontId="30" fillId="0" borderId="11" xfId="99" applyNumberFormat="1" applyFont="1" applyBorder="1" applyAlignment="1">
      <alignment/>
    </xf>
    <xf numFmtId="2" fontId="30" fillId="24" borderId="11" xfId="99" applyNumberFormat="1" applyFont="1" applyFill="1" applyBorder="1" applyAlignment="1">
      <alignment/>
    </xf>
    <xf numFmtId="3" fontId="0" fillId="0" borderId="0" xfId="160" applyNumberFormat="1" applyFont="1">
      <alignment/>
      <protection/>
    </xf>
    <xf numFmtId="2" fontId="0" fillId="0" borderId="12" xfId="151" applyNumberFormat="1" applyFont="1" applyBorder="1" applyAlignment="1">
      <alignment horizontal="center" vertical="center" wrapText="1"/>
      <protection/>
    </xf>
    <xf numFmtId="0" fontId="5" fillId="0" borderId="0" xfId="160" applyFont="1" applyBorder="1" applyAlignment="1">
      <alignment horizontal="center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4" xfId="162" applyFont="1" applyBorder="1" applyAlignment="1">
      <alignment horizontal="left" indent="1"/>
      <protection/>
    </xf>
    <xf numFmtId="0" fontId="0" fillId="0" borderId="0" xfId="162" applyFont="1" applyAlignment="1">
      <alignment horizontal="left" indent="1"/>
      <protection/>
    </xf>
    <xf numFmtId="0" fontId="0" fillId="0" borderId="10" xfId="0" applyFont="1" applyBorder="1" applyAlignment="1">
      <alignment horizontal="center"/>
    </xf>
    <xf numFmtId="2" fontId="0" fillId="0" borderId="0" xfId="157" applyNumberFormat="1" applyFont="1">
      <alignment/>
      <protection/>
    </xf>
    <xf numFmtId="3" fontId="0" fillId="0" borderId="0" xfId="157" applyNumberFormat="1" applyFont="1">
      <alignment/>
      <protection/>
    </xf>
    <xf numFmtId="3" fontId="0" fillId="0" borderId="0" xfId="157" applyNumberFormat="1" applyFont="1" applyAlignment="1">
      <alignment horizontal="center"/>
      <protection/>
    </xf>
    <xf numFmtId="2" fontId="0" fillId="0" borderId="25" xfId="151" applyNumberFormat="1" applyFont="1" applyBorder="1" applyAlignment="1">
      <alignment horizontal="center" vertical="center" wrapText="1"/>
      <protection/>
    </xf>
    <xf numFmtId="0" fontId="5" fillId="0" borderId="0" xfId="157" applyFont="1" applyAlignment="1">
      <alignment vertical="top" wrapText="1"/>
      <protection/>
    </xf>
    <xf numFmtId="2" fontId="7" fillId="0" borderId="0" xfId="151" applyNumberFormat="1" applyFont="1" applyAlignment="1">
      <alignment horizontal="center" vertical="center" wrapText="1"/>
      <protection/>
    </xf>
    <xf numFmtId="3" fontId="5" fillId="0" borderId="0" xfId="157" applyNumberFormat="1" applyFont="1" applyAlignment="1">
      <alignment vertical="top" wrapText="1"/>
      <protection/>
    </xf>
    <xf numFmtId="3" fontId="0" fillId="0" borderId="26" xfId="157" applyNumberFormat="1" applyFont="1" applyBorder="1">
      <alignment/>
      <protection/>
    </xf>
    <xf numFmtId="2" fontId="0" fillId="0" borderId="27" xfId="157" applyNumberFormat="1" applyFont="1" applyBorder="1" applyAlignment="1">
      <alignment horizontal="right"/>
      <protection/>
    </xf>
    <xf numFmtId="0" fontId="0" fillId="0" borderId="0" xfId="157" applyFont="1" quotePrefix="1">
      <alignment/>
      <protection/>
    </xf>
    <xf numFmtId="3" fontId="0" fillId="0" borderId="0" xfId="157" applyNumberFormat="1" applyFont="1" applyAlignment="1">
      <alignment vertical="top" wrapText="1"/>
      <protection/>
    </xf>
    <xf numFmtId="3" fontId="0" fillId="0" borderId="21" xfId="157" applyNumberFormat="1" applyFont="1" applyBorder="1" applyAlignment="1">
      <alignment vertical="top" wrapText="1"/>
      <protection/>
    </xf>
    <xf numFmtId="3" fontId="0" fillId="0" borderId="20" xfId="157" applyNumberFormat="1" applyFont="1" applyBorder="1" applyAlignment="1" quotePrefix="1">
      <alignment horizontal="right"/>
      <protection/>
    </xf>
    <xf numFmtId="3" fontId="0" fillId="0" borderId="0" xfId="157" applyNumberFormat="1" applyFont="1" quotePrefix="1">
      <alignment/>
      <protection/>
    </xf>
    <xf numFmtId="3" fontId="0" fillId="0" borderId="0" xfId="0" applyNumberFormat="1" applyFont="1" applyAlignment="1">
      <alignment/>
    </xf>
    <xf numFmtId="3" fontId="0" fillId="0" borderId="26" xfId="157" applyNumberFormat="1" applyFont="1" applyBorder="1" quotePrefix="1">
      <alignment/>
      <protection/>
    </xf>
    <xf numFmtId="3" fontId="0" fillId="0" borderId="21" xfId="157" applyNumberFormat="1" applyFont="1" applyBorder="1" quotePrefix="1">
      <alignment/>
      <protection/>
    </xf>
    <xf numFmtId="2" fontId="0" fillId="0" borderId="28" xfId="157" applyNumberFormat="1" applyFont="1" applyBorder="1" applyAlignment="1">
      <alignment horizontal="right"/>
      <protection/>
    </xf>
    <xf numFmtId="0" fontId="9" fillId="0" borderId="10" xfId="157" applyFont="1" applyBorder="1">
      <alignment/>
      <protection/>
    </xf>
    <xf numFmtId="3" fontId="9" fillId="0" borderId="10" xfId="157" applyNumberFormat="1" applyFont="1" applyBorder="1" applyAlignment="1" quotePrefix="1">
      <alignment horizontal="right"/>
      <protection/>
    </xf>
    <xf numFmtId="3" fontId="9" fillId="0" borderId="22" xfId="157" applyNumberFormat="1" applyFont="1" applyBorder="1" applyAlignment="1" quotePrefix="1">
      <alignment horizontal="right"/>
      <protection/>
    </xf>
    <xf numFmtId="3" fontId="0" fillId="0" borderId="17" xfId="157" applyNumberFormat="1" applyFont="1" applyBorder="1" applyAlignment="1" quotePrefix="1">
      <alignment horizontal="right"/>
      <protection/>
    </xf>
    <xf numFmtId="3" fontId="9" fillId="0" borderId="10" xfId="157" applyNumberFormat="1" applyFont="1" applyBorder="1">
      <alignment/>
      <protection/>
    </xf>
    <xf numFmtId="3" fontId="9" fillId="0" borderId="29" xfId="157" applyNumberFormat="1" applyFont="1" applyBorder="1">
      <alignment/>
      <protection/>
    </xf>
    <xf numFmtId="3" fontId="9" fillId="0" borderId="22" xfId="157" applyNumberFormat="1" applyFont="1" applyBorder="1">
      <alignment/>
      <protection/>
    </xf>
    <xf numFmtId="3" fontId="9" fillId="0" borderId="17" xfId="157" applyNumberFormat="1" applyFont="1" applyBorder="1" applyAlignment="1">
      <alignment horizontal="right"/>
      <protection/>
    </xf>
    <xf numFmtId="3" fontId="9" fillId="0" borderId="10" xfId="157" applyNumberFormat="1" applyFont="1" applyBorder="1" quotePrefix="1">
      <alignment/>
      <protection/>
    </xf>
    <xf numFmtId="3" fontId="9" fillId="0" borderId="22" xfId="157" applyNumberFormat="1" applyFont="1" applyBorder="1" quotePrefix="1">
      <alignment/>
      <protection/>
    </xf>
    <xf numFmtId="3" fontId="9" fillId="0" borderId="29" xfId="157" applyNumberFormat="1" applyFont="1" applyBorder="1" quotePrefix="1">
      <alignment/>
      <protection/>
    </xf>
    <xf numFmtId="3" fontId="0" fillId="0" borderId="19" xfId="157" applyNumberFormat="1" applyFont="1" applyBorder="1" quotePrefix="1">
      <alignment/>
      <protection/>
    </xf>
    <xf numFmtId="0" fontId="9" fillId="0" borderId="14" xfId="157" applyFont="1" applyBorder="1">
      <alignment/>
      <protection/>
    </xf>
    <xf numFmtId="3" fontId="9" fillId="0" borderId="14" xfId="157" applyNumberFormat="1" applyFont="1" applyBorder="1">
      <alignment/>
      <protection/>
    </xf>
    <xf numFmtId="3" fontId="9" fillId="0" borderId="23" xfId="157" applyNumberFormat="1" applyFont="1" applyBorder="1" applyAlignment="1">
      <alignment horizontal="right"/>
      <protection/>
    </xf>
    <xf numFmtId="3" fontId="9" fillId="0" borderId="30" xfId="157" applyNumberFormat="1" applyFont="1" applyBorder="1">
      <alignment/>
      <protection/>
    </xf>
    <xf numFmtId="0" fontId="0" fillId="0" borderId="10" xfId="157" applyFont="1" applyBorder="1">
      <alignment/>
      <protection/>
    </xf>
    <xf numFmtId="3" fontId="0" fillId="0" borderId="10" xfId="157" applyNumberFormat="1" applyFont="1" applyBorder="1">
      <alignment/>
      <protection/>
    </xf>
    <xf numFmtId="3" fontId="0" fillId="0" borderId="17" xfId="157" applyNumberFormat="1" applyFont="1" applyBorder="1" applyAlignment="1">
      <alignment horizontal="right"/>
      <protection/>
    </xf>
    <xf numFmtId="3" fontId="0" fillId="0" borderId="29" xfId="157" applyNumberFormat="1" applyFont="1" applyBorder="1" quotePrefix="1">
      <alignment/>
      <protection/>
    </xf>
    <xf numFmtId="3" fontId="0" fillId="0" borderId="10" xfId="157" applyNumberFormat="1" applyFont="1" applyBorder="1" quotePrefix="1">
      <alignment/>
      <protection/>
    </xf>
    <xf numFmtId="2" fontId="0" fillId="0" borderId="31" xfId="157" applyNumberFormat="1" applyFont="1" applyBorder="1" applyAlignment="1">
      <alignment horizontal="right"/>
      <protection/>
    </xf>
    <xf numFmtId="0" fontId="0" fillId="0" borderId="14" xfId="157" applyFont="1" applyBorder="1">
      <alignment/>
      <protection/>
    </xf>
    <xf numFmtId="3" fontId="0" fillId="0" borderId="14" xfId="157" applyNumberFormat="1" applyFont="1" applyBorder="1" quotePrefix="1">
      <alignment/>
      <protection/>
    </xf>
    <xf numFmtId="3" fontId="0" fillId="0" borderId="23" xfId="157" applyNumberFormat="1" applyFont="1" applyBorder="1" applyAlignment="1" quotePrefix="1">
      <alignment horizontal="right"/>
      <protection/>
    </xf>
    <xf numFmtId="3" fontId="0" fillId="0" borderId="30" xfId="157" applyNumberFormat="1" applyFont="1" applyBorder="1" quotePrefix="1">
      <alignment/>
      <protection/>
    </xf>
    <xf numFmtId="3" fontId="0" fillId="0" borderId="32" xfId="157" applyNumberFormat="1" applyFont="1" applyBorder="1" quotePrefix="1">
      <alignment/>
      <protection/>
    </xf>
    <xf numFmtId="0" fontId="0" fillId="0" borderId="0" xfId="155" applyFont="1">
      <alignment/>
      <protection/>
    </xf>
    <xf numFmtId="0" fontId="0" fillId="0" borderId="0" xfId="155" applyFont="1" applyAlignment="1">
      <alignment horizontal="right"/>
      <protection/>
    </xf>
    <xf numFmtId="0" fontId="5" fillId="0" borderId="0" xfId="155" applyFont="1" applyAlignment="1">
      <alignment horizontal="center"/>
      <protection/>
    </xf>
    <xf numFmtId="0" fontId="5" fillId="0" borderId="0" xfId="155" applyFont="1">
      <alignment/>
      <protection/>
    </xf>
    <xf numFmtId="0" fontId="0" fillId="0" borderId="11" xfId="155" applyFont="1" applyBorder="1" applyAlignment="1">
      <alignment horizontal="left"/>
      <protection/>
    </xf>
    <xf numFmtId="0" fontId="0" fillId="0" borderId="11" xfId="155" applyFont="1" applyBorder="1" applyAlignment="1">
      <alignment horizontal="center"/>
      <protection/>
    </xf>
    <xf numFmtId="0" fontId="5" fillId="0" borderId="11" xfId="155" applyFont="1" applyBorder="1" applyAlignment="1">
      <alignment horizontal="right"/>
      <protection/>
    </xf>
    <xf numFmtId="0" fontId="5" fillId="0" borderId="11" xfId="155" applyFont="1" applyBorder="1">
      <alignment/>
      <protection/>
    </xf>
    <xf numFmtId="3" fontId="0" fillId="0" borderId="11" xfId="155" applyNumberFormat="1" applyFont="1" applyBorder="1">
      <alignment/>
      <protection/>
    </xf>
    <xf numFmtId="0" fontId="6" fillId="0" borderId="11" xfId="157" applyFont="1" applyBorder="1">
      <alignment/>
      <protection/>
    </xf>
    <xf numFmtId="3" fontId="5" fillId="0" borderId="11" xfId="155" applyNumberFormat="1" applyFont="1" applyBorder="1">
      <alignment/>
      <protection/>
    </xf>
    <xf numFmtId="0" fontId="35" fillId="0" borderId="11" xfId="155" applyFont="1" applyBorder="1">
      <alignment/>
      <protection/>
    </xf>
    <xf numFmtId="0" fontId="34" fillId="0" borderId="11" xfId="155" applyFont="1" applyBorder="1">
      <alignment/>
      <protection/>
    </xf>
    <xf numFmtId="3" fontId="9" fillId="0" borderId="11" xfId="155" applyNumberFormat="1" applyFont="1" applyBorder="1">
      <alignment/>
      <protection/>
    </xf>
    <xf numFmtId="0" fontId="6" fillId="0" borderId="11" xfId="153" applyFont="1" applyBorder="1" applyAlignment="1">
      <alignment horizontal="left"/>
      <protection/>
    </xf>
    <xf numFmtId="0" fontId="35" fillId="0" borderId="11" xfId="153" applyFont="1" applyBorder="1" applyAlignment="1">
      <alignment horizontal="left" indent="1"/>
      <protection/>
    </xf>
    <xf numFmtId="0" fontId="35" fillId="0" borderId="11" xfId="153" applyFont="1" applyBorder="1" applyAlignment="1">
      <alignment horizontal="left" indent="3"/>
      <protection/>
    </xf>
    <xf numFmtId="0" fontId="6" fillId="0" borderId="11" xfId="153" applyFont="1" applyBorder="1" applyAlignment="1">
      <alignment horizontal="left" indent="1"/>
      <protection/>
    </xf>
    <xf numFmtId="0" fontId="6" fillId="0" borderId="11" xfId="155" applyFont="1" applyBorder="1" applyAlignment="1">
      <alignment vertical="center" wrapText="1"/>
      <protection/>
    </xf>
    <xf numFmtId="0" fontId="0" fillId="0" borderId="11" xfId="152" applyFont="1" applyFill="1" applyBorder="1" applyAlignment="1">
      <alignment horizontal="left"/>
      <protection/>
    </xf>
    <xf numFmtId="2" fontId="0" fillId="0" borderId="11" xfId="151" applyNumberFormat="1" applyFont="1" applyBorder="1" applyAlignment="1">
      <alignment vertical="center" wrapText="1"/>
      <protection/>
    </xf>
    <xf numFmtId="2" fontId="5" fillId="0" borderId="11" xfId="151" applyNumberFormat="1" applyFont="1" applyBorder="1" applyAlignment="1">
      <alignment vertical="center" wrapText="1"/>
      <protection/>
    </xf>
    <xf numFmtId="2" fontId="5" fillId="24" borderId="11" xfId="151" applyNumberFormat="1" applyFont="1" applyFill="1" applyBorder="1" applyAlignment="1">
      <alignment vertical="center" wrapText="1"/>
      <protection/>
    </xf>
    <xf numFmtId="0" fontId="3" fillId="0" borderId="10" xfId="152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3" fillId="0" borderId="22" xfId="152" applyFont="1" applyBorder="1" applyAlignment="1">
      <alignment horizontal="center" vertical="center" wrapText="1"/>
      <protection/>
    </xf>
    <xf numFmtId="182" fontId="5" fillId="0" borderId="11" xfId="99" applyNumberFormat="1" applyFont="1" applyBorder="1" applyAlignment="1">
      <alignment horizontal="right"/>
    </xf>
    <xf numFmtId="3" fontId="0" fillId="0" borderId="0" xfId="152" applyNumberFormat="1" applyFont="1" applyBorder="1">
      <alignment/>
      <protection/>
    </xf>
    <xf numFmtId="0" fontId="0" fillId="0" borderId="0" xfId="0" applyFont="1" applyBorder="1" applyAlignment="1">
      <alignment vertical="center"/>
    </xf>
    <xf numFmtId="2" fontId="5" fillId="0" borderId="10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0" fillId="0" borderId="33" xfId="151" applyNumberFormat="1" applyFont="1" applyBorder="1" applyAlignment="1">
      <alignment horizontal="center" vertical="center" wrapText="1"/>
      <protection/>
    </xf>
    <xf numFmtId="2" fontId="5" fillId="24" borderId="11" xfId="151" applyNumberFormat="1" applyFont="1" applyFill="1" applyBorder="1" applyAlignment="1">
      <alignment/>
      <protection/>
    </xf>
    <xf numFmtId="0" fontId="0" fillId="0" borderId="14" xfId="152" applyFont="1" applyBorder="1">
      <alignment/>
      <protection/>
    </xf>
    <xf numFmtId="0" fontId="0" fillId="0" borderId="20" xfId="158" applyFont="1" applyBorder="1" applyAlignment="1">
      <alignment horizontal="left"/>
      <protection/>
    </xf>
    <xf numFmtId="0" fontId="0" fillId="0" borderId="0" xfId="158" applyFont="1" applyBorder="1" quotePrefix="1">
      <alignment/>
      <protection/>
    </xf>
    <xf numFmtId="0" fontId="0" fillId="0" borderId="20" xfId="158" applyFont="1" applyBorder="1" quotePrefix="1">
      <alignment/>
      <protection/>
    </xf>
    <xf numFmtId="0" fontId="0" fillId="20" borderId="17" xfId="158" applyFont="1" applyFill="1" applyBorder="1">
      <alignment/>
      <protection/>
    </xf>
    <xf numFmtId="0" fontId="0" fillId="0" borderId="0" xfId="0" applyBorder="1" applyAlignment="1">
      <alignment horizontal="right" vertical="center"/>
    </xf>
    <xf numFmtId="181" fontId="0" fillId="0" borderId="0" xfId="99" applyNumberFormat="1" applyFont="1" applyBorder="1" applyAlignment="1">
      <alignment vertical="center"/>
    </xf>
    <xf numFmtId="181" fontId="9" fillId="0" borderId="0" xfId="99" applyNumberFormat="1" applyFont="1" applyBorder="1" applyAlignment="1">
      <alignment vertical="center"/>
    </xf>
    <xf numFmtId="182" fontId="0" fillId="0" borderId="11" xfId="99" applyNumberFormat="1" applyFont="1" applyBorder="1" applyAlignment="1">
      <alignment horizontal="right"/>
    </xf>
    <xf numFmtId="182" fontId="5" fillId="0" borderId="11" xfId="99" applyNumberFormat="1" applyFont="1" applyBorder="1" applyAlignment="1">
      <alignment/>
    </xf>
    <xf numFmtId="3" fontId="0" fillId="0" borderId="11" xfId="152" applyNumberFormat="1" applyFont="1" applyBorder="1" applyAlignment="1">
      <alignment horizontal="right"/>
      <protection/>
    </xf>
    <xf numFmtId="3" fontId="5" fillId="0" borderId="11" xfId="0" applyNumberFormat="1" applyFont="1" applyBorder="1" applyAlignment="1">
      <alignment horizontal="right"/>
    </xf>
    <xf numFmtId="3" fontId="5" fillId="0" borderId="11" xfId="151" applyNumberFormat="1" applyFont="1" applyBorder="1" applyAlignment="1">
      <alignment horizontal="right"/>
      <protection/>
    </xf>
    <xf numFmtId="3" fontId="0" fillId="0" borderId="11" xfId="159" applyNumberFormat="1" applyFont="1" applyBorder="1" applyAlignment="1">
      <alignment horizontal="right"/>
      <protection/>
    </xf>
    <xf numFmtId="3" fontId="5" fillId="0" borderId="11" xfId="152" applyNumberFormat="1" applyFont="1" applyBorder="1" applyAlignment="1">
      <alignment horizontal="right"/>
      <protection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7" xfId="157" applyFont="1" applyBorder="1" applyAlignment="1">
      <alignment horizontal="left"/>
      <protection/>
    </xf>
    <xf numFmtId="0" fontId="0" fillId="0" borderId="0" xfId="157" applyFont="1" applyAlignment="1">
      <alignment horizontal="left"/>
      <protection/>
    </xf>
    <xf numFmtId="0" fontId="0" fillId="0" borderId="28" xfId="157" applyFont="1" applyBorder="1" applyAlignment="1">
      <alignment horizontal="left"/>
      <protection/>
    </xf>
    <xf numFmtId="0" fontId="0" fillId="0" borderId="10" xfId="157" applyFont="1" applyBorder="1" applyAlignment="1">
      <alignment horizontal="left"/>
      <protection/>
    </xf>
    <xf numFmtId="0" fontId="0" fillId="0" borderId="34" xfId="157" applyFont="1" applyBorder="1" applyAlignment="1">
      <alignment horizontal="left"/>
      <protection/>
    </xf>
    <xf numFmtId="0" fontId="0" fillId="0" borderId="35" xfId="157" applyFont="1" applyBorder="1" applyAlignment="1">
      <alignment horizontal="left"/>
      <protection/>
    </xf>
    <xf numFmtId="0" fontId="5" fillId="0" borderId="0" xfId="157" applyFont="1" applyAlignment="1">
      <alignment horizontal="center"/>
      <protection/>
    </xf>
    <xf numFmtId="0" fontId="6" fillId="0" borderId="36" xfId="159" applyFont="1" applyBorder="1" applyAlignment="1">
      <alignment horizontal="center" vertical="center" wrapText="1"/>
      <protection/>
    </xf>
    <xf numFmtId="0" fontId="6" fillId="0" borderId="25" xfId="159" applyFont="1" applyBorder="1" applyAlignment="1">
      <alignment horizontal="center" vertical="center" wrapText="1"/>
      <protection/>
    </xf>
    <xf numFmtId="0" fontId="6" fillId="0" borderId="37" xfId="159" applyFont="1" applyBorder="1" applyAlignment="1">
      <alignment horizontal="center" vertical="center" wrapText="1"/>
      <protection/>
    </xf>
    <xf numFmtId="0" fontId="5" fillId="0" borderId="27" xfId="157" applyFont="1" applyBorder="1" applyAlignment="1">
      <alignment horizontal="center" vertical="top" wrapText="1"/>
      <protection/>
    </xf>
    <xf numFmtId="0" fontId="5" fillId="0" borderId="0" xfId="157" applyFont="1" applyAlignment="1">
      <alignment horizontal="center" vertical="top" wrapText="1"/>
      <protection/>
    </xf>
    <xf numFmtId="0" fontId="5" fillId="0" borderId="23" xfId="157" applyFont="1" applyBorder="1" applyAlignment="1">
      <alignment horizontal="center" vertical="top" wrapText="1"/>
      <protection/>
    </xf>
    <xf numFmtId="0" fontId="5" fillId="0" borderId="14" xfId="157" applyFont="1" applyBorder="1" applyAlignment="1">
      <alignment horizontal="center" vertical="top" wrapText="1"/>
      <protection/>
    </xf>
    <xf numFmtId="0" fontId="5" fillId="0" borderId="0" xfId="155" applyFont="1" applyAlignment="1">
      <alignment horizontal="center"/>
      <protection/>
    </xf>
    <xf numFmtId="2" fontId="0" fillId="0" borderId="17" xfId="151" applyNumberFormat="1" applyFont="1" applyBorder="1" applyAlignment="1">
      <alignment horizontal="center" vertical="center" wrapText="1"/>
      <protection/>
    </xf>
    <xf numFmtId="2" fontId="0" fillId="0" borderId="10" xfId="151" applyNumberFormat="1" applyFont="1" applyBorder="1" applyAlignment="1">
      <alignment horizontal="center" vertical="center" wrapText="1"/>
      <protection/>
    </xf>
    <xf numFmtId="2" fontId="0" fillId="0" borderId="22" xfId="151" applyNumberFormat="1" applyFont="1" applyBorder="1" applyAlignment="1">
      <alignment horizontal="center" vertical="center" wrapText="1"/>
      <protection/>
    </xf>
    <xf numFmtId="0" fontId="5" fillId="0" borderId="17" xfId="0" applyFont="1" applyBorder="1" applyAlignment="1">
      <alignment horizontal="left" vertical="center"/>
    </xf>
    <xf numFmtId="2" fontId="0" fillId="0" borderId="23" xfId="151" applyNumberFormat="1" applyFont="1" applyBorder="1" applyAlignment="1">
      <alignment horizontal="center" vertical="center" wrapText="1"/>
      <protection/>
    </xf>
    <xf numFmtId="2" fontId="0" fillId="0" borderId="12" xfId="151" applyNumberFormat="1" applyFont="1" applyBorder="1" applyAlignment="1">
      <alignment horizontal="center" vertical="center" wrapText="1"/>
      <protection/>
    </xf>
    <xf numFmtId="2" fontId="0" fillId="0" borderId="13" xfId="151" applyNumberFormat="1" applyFont="1" applyBorder="1" applyAlignment="1">
      <alignment horizontal="center" vertical="center" wrapText="1"/>
      <protection/>
    </xf>
    <xf numFmtId="2" fontId="0" fillId="0" borderId="14" xfId="151" applyNumberFormat="1" applyFont="1" applyBorder="1" applyAlignment="1">
      <alignment horizontal="center" vertical="center" wrapText="1"/>
      <protection/>
    </xf>
    <xf numFmtId="2" fontId="0" fillId="0" borderId="0" xfId="151" applyNumberFormat="1" applyFont="1" applyBorder="1" applyAlignment="1">
      <alignment horizontal="center" vertical="center" wrapText="1"/>
      <protection/>
    </xf>
    <xf numFmtId="2" fontId="0" fillId="0" borderId="15" xfId="151" applyNumberFormat="1" applyFont="1" applyBorder="1" applyAlignment="1">
      <alignment horizontal="center" vertical="center" wrapText="1"/>
      <protection/>
    </xf>
    <xf numFmtId="0" fontId="0" fillId="0" borderId="22" xfId="153" applyFont="1" applyBorder="1" applyAlignment="1">
      <alignment horizontal="center"/>
      <protection/>
    </xf>
    <xf numFmtId="0" fontId="0" fillId="0" borderId="11" xfId="153" applyFont="1" applyBorder="1" applyAlignment="1">
      <alignment horizontal="center"/>
      <protection/>
    </xf>
    <xf numFmtId="2" fontId="0" fillId="0" borderId="21" xfId="151" applyNumberFormat="1" applyFont="1" applyBorder="1" applyAlignment="1">
      <alignment horizontal="center" vertical="center" wrapText="1"/>
      <protection/>
    </xf>
    <xf numFmtId="2" fontId="0" fillId="0" borderId="19" xfId="151" applyNumberFormat="1" applyFont="1" applyBorder="1" applyAlignment="1">
      <alignment horizontal="center" vertical="center" wrapText="1"/>
      <protection/>
    </xf>
    <xf numFmtId="0" fontId="0" fillId="0" borderId="10" xfId="153" applyFont="1" applyBorder="1" applyAlignment="1">
      <alignment horizontal="center"/>
      <protection/>
    </xf>
    <xf numFmtId="2" fontId="0" fillId="0" borderId="20" xfId="151" applyNumberFormat="1" applyFont="1" applyBorder="1" applyAlignment="1">
      <alignment horizontal="center" vertical="center" wrapText="1"/>
      <protection/>
    </xf>
    <xf numFmtId="2" fontId="0" fillId="0" borderId="16" xfId="151" applyNumberFormat="1" applyFont="1" applyBorder="1" applyAlignment="1">
      <alignment horizontal="center" vertical="center" wrapText="1"/>
      <protection/>
    </xf>
    <xf numFmtId="0" fontId="5" fillId="0" borderId="0" xfId="152" applyFont="1" applyAlignment="1">
      <alignment horizontal="center"/>
      <protection/>
    </xf>
    <xf numFmtId="0" fontId="0" fillId="0" borderId="11" xfId="160" applyFont="1" applyBorder="1" applyAlignment="1">
      <alignment horizontal="center" vertical="center"/>
      <protection/>
    </xf>
    <xf numFmtId="0" fontId="5" fillId="0" borderId="0" xfId="160" applyFont="1" applyBorder="1" applyAlignment="1">
      <alignment horizontal="center"/>
      <protection/>
    </xf>
    <xf numFmtId="2" fontId="0" fillId="0" borderId="24" xfId="151" applyNumberFormat="1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5" fillId="0" borderId="24" xfId="0" applyFont="1" applyBorder="1" applyAlignment="1">
      <alignment horizontal="left" vertical="center" wrapText="1"/>
    </xf>
    <xf numFmtId="2" fontId="0" fillId="0" borderId="18" xfId="151" applyNumberFormat="1" applyFont="1" applyBorder="1" applyAlignment="1">
      <alignment horizontal="center" vertical="center" wrapText="1"/>
      <protection/>
    </xf>
    <xf numFmtId="0" fontId="5" fillId="0" borderId="0" xfId="154" applyFont="1" applyAlignment="1">
      <alignment horizontal="center"/>
      <protection/>
    </xf>
    <xf numFmtId="0" fontId="6" fillId="0" borderId="24" xfId="159" applyFont="1" applyBorder="1" applyAlignment="1">
      <alignment horizontal="center" vertical="center" wrapText="1"/>
      <protection/>
    </xf>
    <xf numFmtId="0" fontId="6" fillId="0" borderId="12" xfId="159" applyFont="1" applyBorder="1" applyAlignment="1">
      <alignment horizontal="center" vertical="center" wrapText="1"/>
      <protection/>
    </xf>
    <xf numFmtId="0" fontId="6" fillId="0" borderId="13" xfId="159" applyFont="1" applyBorder="1" applyAlignment="1">
      <alignment horizontal="center" vertical="center" wrapText="1"/>
      <protection/>
    </xf>
    <xf numFmtId="2" fontId="0" fillId="0" borderId="11" xfId="151" applyNumberFormat="1" applyFont="1" applyBorder="1" applyAlignment="1">
      <alignment horizontal="center" vertical="center" wrapText="1"/>
      <protection/>
    </xf>
    <xf numFmtId="0" fontId="3" fillId="0" borderId="17" xfId="152" applyFont="1" applyBorder="1" applyAlignment="1">
      <alignment horizontal="center" vertical="center" wrapText="1"/>
      <protection/>
    </xf>
    <xf numFmtId="0" fontId="3" fillId="0" borderId="10" xfId="152" applyFont="1" applyBorder="1" applyAlignment="1">
      <alignment horizontal="center" vertical="center" wrapText="1"/>
      <protection/>
    </xf>
    <xf numFmtId="0" fontId="5" fillId="0" borderId="0" xfId="153" applyFont="1" applyAlignment="1">
      <alignment horizontal="center" vertical="center" wrapText="1"/>
      <protection/>
    </xf>
    <xf numFmtId="0" fontId="3" fillId="0" borderId="18" xfId="152" applyFont="1" applyBorder="1" applyAlignment="1">
      <alignment horizontal="center" vertical="center" wrapText="1"/>
      <protection/>
    </xf>
    <xf numFmtId="0" fontId="3" fillId="0" borderId="21" xfId="152" applyFont="1" applyBorder="1" applyAlignment="1">
      <alignment horizontal="center" vertical="center" wrapText="1"/>
      <protection/>
    </xf>
    <xf numFmtId="0" fontId="3" fillId="0" borderId="14" xfId="152" applyFont="1" applyBorder="1" applyAlignment="1">
      <alignment horizontal="center" vertical="center" wrapText="1"/>
      <protection/>
    </xf>
    <xf numFmtId="0" fontId="3" fillId="0" borderId="0" xfId="152" applyFont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24" xfId="152" applyFont="1" applyBorder="1" applyAlignment="1">
      <alignment horizontal="center" vertical="center" wrapText="1"/>
      <protection/>
    </xf>
    <xf numFmtId="0" fontId="3" fillId="0" borderId="13" xfId="152" applyFont="1" applyBorder="1" applyAlignment="1">
      <alignment horizontal="center" vertical="center" wrapText="1"/>
      <protection/>
    </xf>
    <xf numFmtId="0" fontId="34" fillId="0" borderId="23" xfId="159" applyFont="1" applyBorder="1" applyAlignment="1">
      <alignment horizontal="left" vertical="center" wrapText="1"/>
      <protection/>
    </xf>
    <xf numFmtId="0" fontId="34" fillId="0" borderId="16" xfId="159" applyFont="1" applyBorder="1" applyAlignment="1">
      <alignment horizontal="left" vertical="center" wrapText="1"/>
      <protection/>
    </xf>
    <xf numFmtId="0" fontId="3" fillId="0" borderId="24" xfId="152" applyFont="1" applyBorder="1" applyAlignment="1">
      <alignment horizontal="center" wrapText="1"/>
      <protection/>
    </xf>
    <xf numFmtId="0" fontId="3" fillId="0" borderId="13" xfId="152" applyFont="1" applyBorder="1" applyAlignment="1">
      <alignment horizontal="center" wrapText="1"/>
      <protection/>
    </xf>
    <xf numFmtId="0" fontId="0" fillId="0" borderId="0" xfId="0" applyFont="1" applyAlignment="1">
      <alignment horizontal="center"/>
    </xf>
    <xf numFmtId="2" fontId="0" fillId="0" borderId="23" xfId="0" applyNumberFormat="1" applyFont="1" applyBorder="1" applyAlignment="1">
      <alignment horizontal="left" vertical="center"/>
    </xf>
    <xf numFmtId="2" fontId="0" fillId="0" borderId="16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161" applyFont="1" applyAlignment="1">
      <alignment horizontal="center"/>
      <protection/>
    </xf>
    <xf numFmtId="0" fontId="42" fillId="0" borderId="0" xfId="161" applyFont="1" applyAlignment="1">
      <alignment horizontal="center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156" applyFont="1" applyAlignment="1">
      <alignment horizontal="center"/>
      <protection/>
    </xf>
    <xf numFmtId="0" fontId="5" fillId="0" borderId="0" xfId="156" applyFont="1" applyAlignment="1">
      <alignment horizontal="center"/>
      <protection/>
    </xf>
    <xf numFmtId="0" fontId="0" fillId="0" borderId="14" xfId="156" applyFont="1" applyBorder="1" applyAlignment="1">
      <alignment horizontal="center"/>
      <protection/>
    </xf>
    <xf numFmtId="0" fontId="0" fillId="0" borderId="18" xfId="156" applyFont="1" applyBorder="1" applyAlignment="1">
      <alignment horizontal="center"/>
      <protection/>
    </xf>
    <xf numFmtId="0" fontId="0" fillId="0" borderId="24" xfId="156" applyFont="1" applyBorder="1" applyAlignment="1">
      <alignment horizontal="center" vertical="center" wrapText="1"/>
      <protection/>
    </xf>
    <xf numFmtId="0" fontId="0" fillId="0" borderId="13" xfId="156" applyFont="1" applyBorder="1" applyAlignment="1">
      <alignment horizontal="center" vertical="center" wrapText="1"/>
      <protection/>
    </xf>
    <xf numFmtId="0" fontId="0" fillId="0" borderId="23" xfId="158" applyFont="1" applyBorder="1" applyAlignment="1">
      <alignment horizontal="left"/>
      <protection/>
    </xf>
    <xf numFmtId="0" fontId="0" fillId="0" borderId="18" xfId="158" applyFont="1" applyBorder="1" applyAlignment="1">
      <alignment horizontal="left"/>
      <protection/>
    </xf>
    <xf numFmtId="0" fontId="0" fillId="0" borderId="0" xfId="158" applyFont="1" applyBorder="1" applyAlignment="1">
      <alignment horizontal="left"/>
      <protection/>
    </xf>
    <xf numFmtId="0" fontId="5" fillId="0" borderId="0" xfId="158" applyFont="1" applyAlignment="1">
      <alignment horizontal="center" vertical="center" wrapText="1"/>
      <protection/>
    </xf>
    <xf numFmtId="0" fontId="3" fillId="0" borderId="18" xfId="158" applyFont="1" applyBorder="1" applyAlignment="1">
      <alignment horizontal="center" vertical="center" wrapText="1"/>
      <protection/>
    </xf>
    <xf numFmtId="0" fontId="3" fillId="0" borderId="19" xfId="158" applyFont="1" applyBorder="1" applyAlignment="1">
      <alignment horizontal="center" vertical="center" wrapText="1"/>
      <protection/>
    </xf>
    <xf numFmtId="0" fontId="0" fillId="0" borderId="24" xfId="158" applyFont="1" applyBorder="1" applyAlignment="1">
      <alignment horizontal="center" vertical="center" wrapText="1"/>
      <protection/>
    </xf>
    <xf numFmtId="0" fontId="0" fillId="0" borderId="13" xfId="158" applyFont="1" applyBorder="1" applyAlignment="1">
      <alignment horizontal="center" vertical="center" wrapText="1"/>
      <protection/>
    </xf>
    <xf numFmtId="0" fontId="0" fillId="0" borderId="23" xfId="158" applyFont="1" applyBorder="1" applyAlignment="1">
      <alignment horizontal="center" vertical="center" wrapText="1"/>
      <protection/>
    </xf>
    <xf numFmtId="0" fontId="0" fillId="0" borderId="18" xfId="158" applyFont="1" applyBorder="1" applyAlignment="1">
      <alignment horizontal="center" vertical="center" wrapText="1"/>
      <protection/>
    </xf>
    <xf numFmtId="0" fontId="0" fillId="0" borderId="16" xfId="158" applyFont="1" applyBorder="1" applyAlignment="1">
      <alignment horizontal="center" vertical="center" wrapText="1"/>
      <protection/>
    </xf>
    <xf numFmtId="0" fontId="0" fillId="0" borderId="19" xfId="158" applyFont="1" applyBorder="1" applyAlignment="1">
      <alignment horizontal="center" vertical="center" wrapText="1"/>
      <protection/>
    </xf>
    <xf numFmtId="0" fontId="0" fillId="0" borderId="23" xfId="158" applyFont="1" applyBorder="1" applyAlignment="1">
      <alignment horizontal="center"/>
      <protection/>
    </xf>
    <xf numFmtId="0" fontId="0" fillId="0" borderId="18" xfId="158" applyFont="1" applyBorder="1" applyAlignment="1">
      <alignment horizontal="center"/>
      <protection/>
    </xf>
    <xf numFmtId="0" fontId="8" fillId="0" borderId="0" xfId="158" applyFont="1" applyFill="1" applyBorder="1" applyAlignment="1">
      <alignment horizontal="left"/>
      <protection/>
    </xf>
    <xf numFmtId="0" fontId="0" fillId="0" borderId="0" xfId="158" applyFont="1" applyAlignment="1">
      <alignment horizontal="center"/>
      <protection/>
    </xf>
    <xf numFmtId="0" fontId="0" fillId="0" borderId="14" xfId="158" applyFont="1" applyBorder="1" applyAlignment="1">
      <alignment horizontal="left"/>
      <protection/>
    </xf>
    <xf numFmtId="0" fontId="0" fillId="0" borderId="14" xfId="158" applyFont="1" applyBorder="1" applyAlignment="1">
      <alignment horizontal="center" vertical="center" wrapText="1"/>
      <protection/>
    </xf>
    <xf numFmtId="0" fontId="0" fillId="0" borderId="15" xfId="158" applyFont="1" applyBorder="1" applyAlignment="1">
      <alignment horizontal="center" vertical="center" wrapText="1"/>
      <protection/>
    </xf>
  </cellXfs>
  <cellStyles count="171">
    <cellStyle name="Normal" xfId="0"/>
    <cellStyle name="1. jelölőszín" xfId="15"/>
    <cellStyle name="2. jelölőszín" xfId="16"/>
    <cellStyle name="20% - 1. jelölőszín" xfId="17"/>
    <cellStyle name="20% - 1. jelölőszín 2" xfId="18"/>
    <cellStyle name="20% - 2. jelölőszín" xfId="19"/>
    <cellStyle name="20% - 2. jelölőszín 2" xfId="20"/>
    <cellStyle name="20% - 3. jelölőszín" xfId="21"/>
    <cellStyle name="20% - 3. jelölőszín 2" xfId="22"/>
    <cellStyle name="20% - 4. jelölőszín" xfId="23"/>
    <cellStyle name="20% - 4. jelölőszín 2" xfId="24"/>
    <cellStyle name="20% - 5. jelölőszín" xfId="25"/>
    <cellStyle name="20% - 5. jelölőszín 2" xfId="26"/>
    <cellStyle name="20% - 6. jelölőszín" xfId="27"/>
    <cellStyle name="20% - 6. jelölőszín 2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3. jelölőszín" xfId="35"/>
    <cellStyle name="4. jelölőszín" xfId="36"/>
    <cellStyle name="40% - 1. jelölőszín" xfId="37"/>
    <cellStyle name="40% - 1. jelölőszín 2" xfId="38"/>
    <cellStyle name="40% - 2. jelölőszín" xfId="39"/>
    <cellStyle name="40% - 2. jelölőszín 2" xfId="40"/>
    <cellStyle name="40% - 3. jelölőszín" xfId="41"/>
    <cellStyle name="40% - 3. jelölőszín 2" xfId="42"/>
    <cellStyle name="40% - 4. jelölőszín" xfId="43"/>
    <cellStyle name="40% - 4. jelölőszín 2" xfId="44"/>
    <cellStyle name="40% - 5. jelölőszín" xfId="45"/>
    <cellStyle name="40% - 5. jelölőszín 2" xfId="46"/>
    <cellStyle name="40% - 6. jelölőszín" xfId="47"/>
    <cellStyle name="40% - 6. jelölőszín 2" xfId="48"/>
    <cellStyle name="40% - Accent1" xfId="49"/>
    <cellStyle name="40% - Accent2" xfId="50"/>
    <cellStyle name="40% - Accent3" xfId="51"/>
    <cellStyle name="40% - Accent4" xfId="52"/>
    <cellStyle name="40% - Accent5" xfId="53"/>
    <cellStyle name="40% - Accent6" xfId="54"/>
    <cellStyle name="5. jelölőszín" xfId="55"/>
    <cellStyle name="6. jelölőszín" xfId="56"/>
    <cellStyle name="60% - 1. jelölőszín" xfId="57"/>
    <cellStyle name="60% - 1. jelölőszín 2" xfId="58"/>
    <cellStyle name="60% - 2. jelölőszín" xfId="59"/>
    <cellStyle name="60% - 2. jelölőszín 2" xfId="60"/>
    <cellStyle name="60% - 3. jelölőszín" xfId="61"/>
    <cellStyle name="60% - 3. jelölőszín 2" xfId="62"/>
    <cellStyle name="60% - 4. jelölőszín" xfId="63"/>
    <cellStyle name="60% - 4. jelölőszín 2" xfId="64"/>
    <cellStyle name="60% - 5. jelölőszín" xfId="65"/>
    <cellStyle name="60% - 5. jelölőszín 2" xfId="66"/>
    <cellStyle name="60% - 6. jelölőszín" xfId="67"/>
    <cellStyle name="60% - 6. jelölőszín 2" xfId="68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Accent1" xfId="75"/>
    <cellStyle name="Accent2" xfId="76"/>
    <cellStyle name="Accent3" xfId="77"/>
    <cellStyle name="Accent4" xfId="78"/>
    <cellStyle name="Accent5" xfId="79"/>
    <cellStyle name="Accent6" xfId="80"/>
    <cellStyle name="Bad" xfId="81"/>
    <cellStyle name="Bevitel" xfId="82"/>
    <cellStyle name="Bevitel 2" xfId="83"/>
    <cellStyle name="Calculation" xfId="84"/>
    <cellStyle name="Check Cell" xfId="85"/>
    <cellStyle name="Cím" xfId="86"/>
    <cellStyle name="Cím 2" xfId="87"/>
    <cellStyle name="Címsor 1" xfId="88"/>
    <cellStyle name="Címsor 1 2" xfId="89"/>
    <cellStyle name="Címsor 2" xfId="90"/>
    <cellStyle name="Címsor 2 2" xfId="91"/>
    <cellStyle name="Címsor 3" xfId="92"/>
    <cellStyle name="Címsor 3 2" xfId="93"/>
    <cellStyle name="Címsor 4" xfId="94"/>
    <cellStyle name="Címsor 4 2" xfId="95"/>
    <cellStyle name="Ellenőrzőcella" xfId="96"/>
    <cellStyle name="Ellenőrzőcella 2" xfId="97"/>
    <cellStyle name="Explanatory Text" xfId="98"/>
    <cellStyle name="Comma" xfId="99"/>
    <cellStyle name="Comma [0]" xfId="100"/>
    <cellStyle name="Ezres 2" xfId="101"/>
    <cellStyle name="Ezres 3" xfId="102"/>
    <cellStyle name="Ezres 3 2" xfId="103"/>
    <cellStyle name="Ezres 3 3" xfId="104"/>
    <cellStyle name="Ezres 4" xfId="105"/>
    <cellStyle name="Figyelmeztetés" xfId="106"/>
    <cellStyle name="Figyelmeztetés 2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Hivatkozott cella" xfId="114"/>
    <cellStyle name="Hivatkozott cella 2" xfId="115"/>
    <cellStyle name="Input" xfId="116"/>
    <cellStyle name="Jegyzet" xfId="117"/>
    <cellStyle name="Jegyzet 2" xfId="118"/>
    <cellStyle name="Jelölőszín (1) 2" xfId="119"/>
    <cellStyle name="Jelölőszín (2) 2" xfId="120"/>
    <cellStyle name="Jelölőszín (3) 2" xfId="121"/>
    <cellStyle name="Jelölőszín (4) 2" xfId="122"/>
    <cellStyle name="Jelölőszín (5) 2" xfId="123"/>
    <cellStyle name="Jelölőszín (6) 2" xfId="124"/>
    <cellStyle name="Jelölőszín 1" xfId="125"/>
    <cellStyle name="Jelölőszín 2" xfId="126"/>
    <cellStyle name="Jelölőszín 3" xfId="127"/>
    <cellStyle name="Jelölőszín 4" xfId="128"/>
    <cellStyle name="Jelölőszín 5" xfId="129"/>
    <cellStyle name="Jelölőszín 6" xfId="130"/>
    <cellStyle name="Jó" xfId="131"/>
    <cellStyle name="Jó 2" xfId="132"/>
    <cellStyle name="Kimenet" xfId="133"/>
    <cellStyle name="Kimenet 2" xfId="134"/>
    <cellStyle name="Followed Hyperlink" xfId="135"/>
    <cellStyle name="Linked Cell" xfId="136"/>
    <cellStyle name="Magyarázó szöveg" xfId="137"/>
    <cellStyle name="Magyarázó szöveg 2" xfId="138"/>
    <cellStyle name="Neutral" xfId="139"/>
    <cellStyle name="Normál 2" xfId="140"/>
    <cellStyle name="Normál 2 2" xfId="141"/>
    <cellStyle name="Normál 2 2 2" xfId="142"/>
    <cellStyle name="Normál 2 2_szolnok ipari park gyak kj" xfId="143"/>
    <cellStyle name="Normál 2 3" xfId="144"/>
    <cellStyle name="Normál 2_2009 évi koncepcióhoz mellékletek függelék " xfId="145"/>
    <cellStyle name="Normál 3" xfId="146"/>
    <cellStyle name="Normál 4" xfId="147"/>
    <cellStyle name="Normál 5" xfId="148"/>
    <cellStyle name="Normál 6" xfId="149"/>
    <cellStyle name="Normál 8" xfId="150"/>
    <cellStyle name="Normál_01K1" xfId="151"/>
    <cellStyle name="Normál_01k1b" xfId="152"/>
    <cellStyle name="Normál_01k2" xfId="153"/>
    <cellStyle name="Normál_01k3" xfId="154"/>
    <cellStyle name="Normál_01k6" xfId="155"/>
    <cellStyle name="Normál_01k7" xfId="156"/>
    <cellStyle name="Normál_01K8" xfId="157"/>
    <cellStyle name="Normál_01K9" xfId="158"/>
    <cellStyle name="Normál_2002KM" xfId="159"/>
    <cellStyle name="Normál_2004_05" xfId="160"/>
    <cellStyle name="Normál_6AMELL" xfId="161"/>
    <cellStyle name="Normál_Fejlesztés 2014. évi" xfId="162"/>
    <cellStyle name="Normal_KARSZJ3" xfId="163"/>
    <cellStyle name="Note" xfId="164"/>
    <cellStyle name="Output" xfId="165"/>
    <cellStyle name="Összesen" xfId="166"/>
    <cellStyle name="Összesen 2" xfId="167"/>
    <cellStyle name="Currency" xfId="168"/>
    <cellStyle name="Currency [0]" xfId="169"/>
    <cellStyle name="Pénznem 2" xfId="170"/>
    <cellStyle name="Pénznem 3" xfId="171"/>
    <cellStyle name="Rossz" xfId="172"/>
    <cellStyle name="Rossz 2" xfId="173"/>
    <cellStyle name="Semleges" xfId="174"/>
    <cellStyle name="Semleges 2" xfId="175"/>
    <cellStyle name="Stílus 1" xfId="176"/>
    <cellStyle name="Számítás" xfId="177"/>
    <cellStyle name="Számítás 2" xfId="178"/>
    <cellStyle name="Percent" xfId="179"/>
    <cellStyle name="Százalék 2" xfId="180"/>
    <cellStyle name="Százalék 3" xfId="181"/>
    <cellStyle name="Title" xfId="182"/>
    <cellStyle name="Total" xfId="183"/>
    <cellStyle name="Warning Text" xfId="1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externalLink" Target="externalLinks/externalLink10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Excel\Menyus\P&#233;nz&#252;gyielemz&#233;s\P&#252;modell\M_V0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Nagyt&#337;ke%202018.kmNTeredet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kumentumok\Excel\Menyus\P&#233;nz&#252;gyielemz&#233;s\P&#252;modell\M_V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kumentumok\Excel\Menyus\P&#233;nz&#252;gyielemz&#233;s\P&#252;modell\M_V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darr.KADARRPC\Local%20Settings\Temporary%20Internet%20Files\Content.IE5\WJBJMWTX\M&#369;szaki%20Igazgat&#243;s&#225;g%20adatlapja%202010.%20&#233;vre%20pr&#243;b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2012\&#218;j10normat&#237;v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kumentumok\Excel\Menyus\P&#233;nz&#252;gyielemz&#233;s\P&#252;modell\M_V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adarr.KADARRPC\Local%20Settings\Temporary%20Internet%20Files\Content.IE5\WJBJMWTX\M&#369;szaki%20Igazgat&#243;s&#225;g%20adatlapja%202010.%20&#233;vre%20pr&#243;b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."/>
      <sheetName val="II."/>
      <sheetName val="III."/>
      <sheetName val="IV"/>
      <sheetName val="1.mell. "/>
      <sheetName val="1a.mell.  "/>
      <sheetName val="1b.mell. "/>
      <sheetName val="2. mell."/>
      <sheetName val="2a.mell. "/>
      <sheetName val="2b.mell."/>
      <sheetName val="3. mell"/>
      <sheetName val="4.mell."/>
      <sheetName val="4a.mell."/>
      <sheetName val="5.mell."/>
      <sheetName val="6.mell. "/>
      <sheetName val="7. mell."/>
      <sheetName val="7.a.mell."/>
      <sheetName val="8.mell."/>
    </sheetNames>
    <sheetDataSet>
      <sheetData sheetId="4">
        <row r="21">
          <cell r="E21">
            <v>0</v>
          </cell>
          <cell r="H21">
            <v>0</v>
          </cell>
        </row>
        <row r="57">
          <cell r="E57">
            <v>0</v>
          </cell>
        </row>
        <row r="61">
          <cell r="H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</row>
        <row r="71">
          <cell r="H7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. 2. Kiadási tábla"/>
      <sheetName val="Út Híd összesen"/>
      <sheetName val="útfenntartás"/>
      <sheetName val="járdafenntartás"/>
      <sheetName val="kerékpárút fenntartás"/>
      <sheetName val="forgalomszabályozás"/>
      <sheetName val="jelzőlámpás forgszab"/>
      <sheetName val="burkolatjel festés"/>
      <sheetName val="forg.rend.megh.fel"/>
      <sheetName val="autóbuszöböl fel"/>
      <sheetName val="Út híd üres"/>
      <sheetName val="Parkfenntartás össz."/>
      <sheetName val="Pázsitgondozás"/>
      <sheetName val="Gallyazás"/>
      <sheetName val="Cserje és sövény"/>
      <sheetName val="Fasorok öntözése"/>
      <sheetName val="Virágosítás"/>
      <sheetName val="Növényvédelem"/>
      <sheetName val="Öntözőrendszerek"/>
      <sheetName val="Erdőápolás"/>
      <sheetName val="Játszóterek üzemelt."/>
      <sheetName val="Utcabútorok javítása"/>
      <sheetName val="Parlagfűmentesítés"/>
      <sheetName val="Burkolatok fenntartása"/>
      <sheetName val="Zöldhulladék elszállítás"/>
      <sheetName val="Szökőkutak üzemeltetése"/>
      <sheetName val="Kossuth tér ápolás"/>
      <sheetName val="Park üres"/>
      <sheetName val="Vízkárelh. össz. "/>
      <sheetName val="Csapadékvíz elvezető"/>
      <sheetName val="Árvízvédelmi létesítmények"/>
      <sheetName val="Belvízvédekezés"/>
      <sheetName val="Belvízvéd lét. üzemeltetése"/>
      <sheetName val="Érdekeltségi díj"/>
      <sheetName val="Eseti megrendelések"/>
      <sheetName val="Vízkár üres "/>
      <sheetName val="Köztisztaság össz.  "/>
      <sheetName val="Téli hómunka"/>
      <sheetName val="Kézi-gépi úttisztitás"/>
      <sheetName val="Buszvárók tisztitása"/>
      <sheetName val="Kossuth tér takarítása"/>
      <sheetName val="Illegális hulladékszállítás"/>
      <sheetName val="Köztiszta üres  "/>
      <sheetName val="Temető fennt. össz."/>
      <sheetName val="Sírok fenntartása"/>
      <sheetName val="Világháborús temetők"/>
      <sheetName val="Emlékművek állagmegóvása"/>
      <sheetName val="Temető fennt. üres"/>
      <sheetName val="Közvillágítás össz. "/>
      <sheetName val="Közvilágítási üzemeltetés"/>
      <sheetName val="Közmvilágítási villamos energia"/>
      <sheetName val="Közvilágítás egyéb fenntartás"/>
      <sheetName val="Díszvilágítás"/>
      <sheetName val="Közvill üres"/>
      <sheetName val="Állat eü. össz.  "/>
      <sheetName val="Kullancsírtás"/>
      <sheetName val="Állatotthon alapítvány"/>
      <sheetName val="Állati tetemek"/>
      <sheetName val="Patkánymentesítés közterületen"/>
      <sheetName val="Eboltás, ebnyyilvántartás ktsge"/>
      <sheetName val="Megbízási díjak és közterhei"/>
      <sheetName val="Állateü. üres "/>
      <sheetName val="Mezőgazdaság össz.  "/>
      <sheetName val="Szúnyoggyérítés"/>
      <sheetName val="Hirdetések és pályázatok kiírás"/>
      <sheetName val="Mezőgazd. üres"/>
      <sheetName val="Környezetvédelem össz.  "/>
      <sheetName val="Zajmérések"/>
      <sheetName val="EGT- Norvég Alap"/>
      <sheetName val="Környezetvéd. üres"/>
      <sheetName val="Egyéb városüz. össz.  "/>
      <sheetName val="Egyéb városü. Szervezetek tám"/>
      <sheetName val="Munkalehetőség a Jövőért"/>
      <sheetName val="Polgári védelem"/>
      <sheetName val="Energiakincstár "/>
      <sheetName val="Térfigyelő rendszer"/>
      <sheetName val="Önkorm&amp;Rendőrség Gyeremekeinké "/>
      <sheetName val="Közterületek ellenőrzése"/>
      <sheetName val="Városüz. szerz. felüvizsg"/>
      <sheetName val="JászkunVolán Önk.i tám"/>
      <sheetName val="Egyéb városüz. üres"/>
      <sheetName val="Városfejlesztési  össz.  "/>
      <sheetName val="Településrendszer terv karbanta"/>
      <sheetName val="Hatósági bontás, szakért díj"/>
      <sheetName val="Közműnyilvántartás"/>
      <sheetName val="Önk.i Tervtanács műk kiad"/>
      <sheetName val="Épített körny. helyivédelme"/>
      <sheetName val="Városszépítés"/>
      <sheetName val="Városfejlesztés üres"/>
      <sheetName val="Környezetvéd.Alap össz"/>
      <sheetName val="Körny Véd alap"/>
      <sheetName val="Alap Üres"/>
      <sheetName val="Várospol Össz"/>
      <sheetName val="Várospol fel"/>
      <sheetName val="Nemz-i kapcs"/>
      <sheetName val="Városmarketing fel"/>
      <sheetName val="Idegenforg-i fel tám"/>
      <sheetName val="Bűnmeg&amp;Közbiztonság"/>
      <sheetName val="Várospol Üres"/>
      <sheetName val="Lakásgazd kiad Össz"/>
      <sheetName val="Lakásüzemeltetés"/>
      <sheetName val="Közösköltség"/>
      <sheetName val="Zöld Ház közös ktsg"/>
      <sheetName val="Karbantartás"/>
      <sheetName val="Lakásértékesítés bony díj"/>
      <sheetName val="Kezelési díj"/>
      <sheetName val="lakásmobilitás"/>
      <sheetName val="Közszolgálati Szálló üzem"/>
      <sheetName val="Dolgozók lakásép tám"/>
      <sheetName val="Lakásgazd kiad Üres"/>
      <sheetName val="Vagyonműk kiad Össz"/>
      <sheetName val="Ingatlanvagyon bizt"/>
      <sheetName val="Ingatlanok üzemelt"/>
      <sheetName val="Helyiségek karbantartása"/>
      <sheetName val="Vagyonhaszn előkész"/>
      <sheetName val="Alfa Nova konc. beru, felúj"/>
      <sheetName val="VCSM"/>
      <sheetName val="Szolnoki Ipari Park kft"/>
      <sheetName val="Tulajviszon rendezés"/>
      <sheetName val="Takarnet használat"/>
      <sheetName val="Ingatlanok tulajdonjog megszerz"/>
      <sheetName val="Alfa-Nova távhő hátralék"/>
      <sheetName val="VAgyonműk kiad Üres"/>
      <sheetName val="2009. évi költségvetés szövege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4.mell.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. 2. Kiadási tábla"/>
      <sheetName val="Út Híd összesen"/>
      <sheetName val="útfenntartás"/>
      <sheetName val="járdafenntartás"/>
      <sheetName val="kerékpárút fenntartás"/>
      <sheetName val="forgalomszabályozás"/>
      <sheetName val="jelzőlámpás forgszab"/>
      <sheetName val="burkolatjel festés"/>
      <sheetName val="forg.rend.megh.fel"/>
      <sheetName val="autóbuszöböl fel"/>
      <sheetName val="Út híd üres"/>
      <sheetName val="Parkfenntartás össz."/>
      <sheetName val="Pázsitgondozás"/>
      <sheetName val="Gallyazás"/>
      <sheetName val="Cserje és sövény"/>
      <sheetName val="Fasorok öntözése"/>
      <sheetName val="Virágosítás"/>
      <sheetName val="Növényvédelem"/>
      <sheetName val="Öntözőrendszerek"/>
      <sheetName val="Erdőápolás"/>
      <sheetName val="Játszóterek üzemelt."/>
      <sheetName val="Utcabútorok javítása"/>
      <sheetName val="Parlagfűmentesítés"/>
      <sheetName val="Burkolatok fenntartása"/>
      <sheetName val="Zöldhulladék elszállítás"/>
      <sheetName val="Szökőkutak üzemeltetése"/>
      <sheetName val="Kossuth tér ápolás"/>
      <sheetName val="Park üres"/>
      <sheetName val="Vízkárelh. össz. "/>
      <sheetName val="Csapadékvíz elvezető"/>
      <sheetName val="Árvízvédelmi létesítmények"/>
      <sheetName val="Belvízvédekezés"/>
      <sheetName val="Belvízvéd lét. üzemeltetése"/>
      <sheetName val="Érdekeltségi díj"/>
      <sheetName val="Eseti megrendelések"/>
      <sheetName val="Vízkár üres "/>
      <sheetName val="Köztisztaság össz.  "/>
      <sheetName val="Téli hómunka"/>
      <sheetName val="Kézi-gépi úttisztitás"/>
      <sheetName val="Buszvárók tisztitása"/>
      <sheetName val="Kossuth tér takarítása"/>
      <sheetName val="Illegális hulladékszállítás"/>
      <sheetName val="Köztiszta üres  "/>
      <sheetName val="Temető fennt. össz."/>
      <sheetName val="Sírok fenntartása"/>
      <sheetName val="Világháborús temetők"/>
      <sheetName val="Emlékművek állagmegóvása"/>
      <sheetName val="Temető fennt. üres"/>
      <sheetName val="Közvillágítás össz. "/>
      <sheetName val="Közvilágítási üzemeltetés"/>
      <sheetName val="Közmvilágítási villamos energia"/>
      <sheetName val="Közvilágítás egyéb fenntartás"/>
      <sheetName val="Díszvilágítás"/>
      <sheetName val="Közvill üres"/>
      <sheetName val="Állat eü. össz.  "/>
      <sheetName val="Kullancsírtás"/>
      <sheetName val="Állatotthon alapítvány"/>
      <sheetName val="Állati tetemek"/>
      <sheetName val="Patkánymentesítés közterületen"/>
      <sheetName val="Eboltás, ebnyyilvántartás ktsge"/>
      <sheetName val="Megbízási díjak és közterhei"/>
      <sheetName val="Állateü. üres "/>
      <sheetName val="Mezőgazdaság össz.  "/>
      <sheetName val="Szúnyoggyérítés"/>
      <sheetName val="Hirdetések és pályázatok kiírás"/>
      <sheetName val="Mezőgazd. üres"/>
      <sheetName val="Környezetvédelem össz.  "/>
      <sheetName val="Zajmérések"/>
      <sheetName val="EGT- Norvég Alap"/>
      <sheetName val="Környezetvéd. üres"/>
      <sheetName val="Egyéb városüz. össz.  "/>
      <sheetName val="Egyéb városü. Szervezetek tám"/>
      <sheetName val="Munkalehetőség a Jövőért"/>
      <sheetName val="Polgári védelem"/>
      <sheetName val="Energiakincstár "/>
      <sheetName val="Térfigyelő rendszer"/>
      <sheetName val="Önkorm&amp;Rendőrség Gyeremekeinké "/>
      <sheetName val="Közterületek ellenőrzése"/>
      <sheetName val="Városüz. szerz. felüvizsg"/>
      <sheetName val="JászkunVolán Önk.i tám"/>
      <sheetName val="Egyéb városüz. üres"/>
      <sheetName val="Városfejlesztési  össz.  "/>
      <sheetName val="Településrendszer terv karbanta"/>
      <sheetName val="Hatósági bontás, szakért díj"/>
      <sheetName val="Közműnyilvántartás"/>
      <sheetName val="Önk.i Tervtanács műk kiad"/>
      <sheetName val="Épített körny. helyivédelme"/>
      <sheetName val="Városszépítés"/>
      <sheetName val="Városfejlesztés üres"/>
      <sheetName val="Környezetvéd.Alap össz"/>
      <sheetName val="Körny Véd alap"/>
      <sheetName val="Alap Üres"/>
      <sheetName val="Várospol Össz"/>
      <sheetName val="Várospol fel"/>
      <sheetName val="Nemz-i kapcs"/>
      <sheetName val="Városmarketing fel"/>
      <sheetName val="Idegenforg-i fel tám"/>
      <sheetName val="Bűnmeg&amp;Közbiztonság"/>
      <sheetName val="Várospol Üres"/>
      <sheetName val="Lakásgazd kiad Össz"/>
      <sheetName val="Lakásüzemeltetés"/>
      <sheetName val="Közösköltség"/>
      <sheetName val="Zöld Ház közös ktsg"/>
      <sheetName val="Karbantartás"/>
      <sheetName val="Lakásértékesítés bony díj"/>
      <sheetName val="Kezelési díj"/>
      <sheetName val="lakásmobilitás"/>
      <sheetName val="Közszolgálati Szálló üzem"/>
      <sheetName val="Dolgozók lakásép tám"/>
      <sheetName val="Lakásgazd kiad Üres"/>
      <sheetName val="Vagyonműk kiad Össz"/>
      <sheetName val="Ingatlanvagyon bizt"/>
      <sheetName val="Ingatlanok üzemelt"/>
      <sheetName val="Helyiségek karbantartása"/>
      <sheetName val="Vagyonhaszn előkész"/>
      <sheetName val="Alfa Nova konc. beru, felúj"/>
      <sheetName val="VCSM"/>
      <sheetName val="Szolnoki Ipari Park kft"/>
      <sheetName val="Tulajviszon rendezés"/>
      <sheetName val="Takarnet használat"/>
      <sheetName val="Ingatlanok tulajdonjog megszerz"/>
      <sheetName val="Alfa-Nova távhő hátralék"/>
      <sheetName val="VAgyonműk kiad Üres"/>
      <sheetName val="2009. évi költségvetés szöveg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8"/>
  <sheetViews>
    <sheetView workbookViewId="0" topLeftCell="A1">
      <selection activeCell="A1" sqref="A1:D8"/>
    </sheetView>
  </sheetViews>
  <sheetFormatPr defaultColWidth="9.00390625" defaultRowHeight="15.75"/>
  <cols>
    <col min="1" max="1" width="46.00390625" style="0" customWidth="1"/>
  </cols>
  <sheetData>
    <row r="1" spans="1:4" ht="15.75">
      <c r="A1" s="104"/>
      <c r="B1" s="104"/>
      <c r="C1" s="104"/>
      <c r="D1" s="339" t="s">
        <v>306</v>
      </c>
    </row>
    <row r="2" spans="1:4" ht="15.75">
      <c r="A2" s="438" t="s">
        <v>307</v>
      </c>
      <c r="B2" s="438"/>
      <c r="C2" s="438"/>
      <c r="D2" s="438"/>
    </row>
    <row r="3" spans="1:4" ht="15.75">
      <c r="A3" s="439" t="s">
        <v>81</v>
      </c>
      <c r="B3" s="439"/>
      <c r="C3" s="439"/>
      <c r="D3" s="439"/>
    </row>
    <row r="4" spans="1:4" ht="15.75">
      <c r="A4" s="340"/>
      <c r="B4" s="340"/>
      <c r="C4" s="340"/>
      <c r="D4" s="340"/>
    </row>
    <row r="5" spans="1:4" ht="15.75">
      <c r="A5" s="104"/>
      <c r="B5" s="104"/>
      <c r="C5" s="104"/>
      <c r="D5" s="104" t="s">
        <v>28</v>
      </c>
    </row>
    <row r="6" spans="1:4" ht="15.75">
      <c r="A6" s="341" t="s">
        <v>39</v>
      </c>
      <c r="B6" s="344" t="s">
        <v>274</v>
      </c>
      <c r="C6" s="344" t="s">
        <v>280</v>
      </c>
      <c r="D6" s="344" t="s">
        <v>303</v>
      </c>
    </row>
    <row r="7" spans="1:4" ht="15.75">
      <c r="A7" s="342"/>
      <c r="B7" s="41"/>
      <c r="C7" s="41"/>
      <c r="D7" s="104"/>
    </row>
    <row r="8" spans="1:4" ht="15.75">
      <c r="A8" s="343"/>
      <c r="B8" s="41"/>
      <c r="C8" s="104"/>
      <c r="D8" s="104"/>
    </row>
  </sheetData>
  <sheetProtection/>
  <mergeCells count="2">
    <mergeCell ref="A2:D2"/>
    <mergeCell ref="A3:D3"/>
  </mergeCells>
  <printOptions/>
  <pageMargins left="0.7086614173228346" right="0.7086614173228346" top="0.7480314960629921" bottom="0.7480314960629921" header="0.31496062992125984" footer="0.31496062992125984"/>
  <pageSetup firstPageNumber="10" useFirstPageNumber="1" horizontalDpi="600" verticalDpi="600" orientation="portrait" paperSize="9" r:id="rId1"/>
  <headerFooter differentFirst="1">
    <oddHeader>&amp;C10</oddHeader>
    <firstHeader>&amp;C10</first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L263"/>
  <sheetViews>
    <sheetView zoomScale="130" zoomScaleNormal="130" zoomScalePageLayoutView="0" workbookViewId="0" topLeftCell="A1">
      <selection activeCell="A1" sqref="A1:L17"/>
    </sheetView>
  </sheetViews>
  <sheetFormatPr defaultColWidth="9.00390625" defaultRowHeight="15.75"/>
  <cols>
    <col min="1" max="1" width="43.625" style="91" customWidth="1"/>
    <col min="2" max="2" width="10.25390625" style="91" customWidth="1"/>
    <col min="3" max="3" width="10.00390625" style="93" customWidth="1"/>
    <col min="4" max="4" width="7.50390625" style="93" customWidth="1"/>
    <col min="5" max="5" width="7.25390625" style="93" customWidth="1"/>
    <col min="6" max="6" width="6.125" style="93" customWidth="1"/>
    <col min="7" max="7" width="9.75390625" style="91" customWidth="1"/>
    <col min="8" max="8" width="7.50390625" style="91" customWidth="1"/>
    <col min="9" max="9" width="9.50390625" style="91" customWidth="1"/>
    <col min="10" max="10" width="8.125" style="93" customWidth="1"/>
    <col min="11" max="16384" width="9.00390625" style="93" customWidth="1"/>
  </cols>
  <sheetData>
    <row r="1" spans="3:12" ht="15.75">
      <c r="C1" s="92"/>
      <c r="D1" s="92"/>
      <c r="E1" s="92"/>
      <c r="F1" s="92"/>
      <c r="L1" s="92" t="s">
        <v>58</v>
      </c>
    </row>
    <row r="2" spans="3:10" ht="15.75">
      <c r="C2" s="92"/>
      <c r="D2" s="92"/>
      <c r="E2" s="92"/>
      <c r="F2" s="92"/>
      <c r="J2" s="92"/>
    </row>
    <row r="3" spans="3:10" ht="15.75">
      <c r="C3" s="92"/>
      <c r="D3" s="92"/>
      <c r="E3" s="92"/>
      <c r="F3" s="92"/>
      <c r="J3" s="92"/>
    </row>
    <row r="4" spans="1:12" ht="15.75">
      <c r="A4" s="481" t="s">
        <v>397</v>
      </c>
      <c r="B4" s="481"/>
      <c r="C4" s="481"/>
      <c r="D4" s="481"/>
      <c r="E4" s="481"/>
      <c r="F4" s="481"/>
      <c r="G4" s="481"/>
      <c r="H4" s="481"/>
      <c r="I4" s="481"/>
      <c r="J4" s="481"/>
      <c r="K4" s="481"/>
      <c r="L4" s="481"/>
    </row>
    <row r="5" spans="1:10" ht="15.75">
      <c r="A5" s="100"/>
      <c r="B5" s="100"/>
      <c r="C5" s="100"/>
      <c r="D5" s="100"/>
      <c r="E5" s="100"/>
      <c r="F5" s="100"/>
      <c r="G5" s="100"/>
      <c r="H5" s="100"/>
      <c r="I5" s="100"/>
      <c r="J5" s="100"/>
    </row>
    <row r="6" spans="1:12" ht="15.75">
      <c r="A6" s="95"/>
      <c r="B6" s="95"/>
      <c r="C6" s="96"/>
      <c r="D6" s="96"/>
      <c r="E6" s="96"/>
      <c r="F6" s="96"/>
      <c r="G6" s="95"/>
      <c r="H6" s="95"/>
      <c r="L6" s="96" t="s">
        <v>28</v>
      </c>
    </row>
    <row r="7" spans="1:12" ht="15.75" customHeight="1">
      <c r="A7" s="482" t="s">
        <v>39</v>
      </c>
      <c r="B7" s="485" t="s">
        <v>284</v>
      </c>
      <c r="C7" s="485" t="s">
        <v>283</v>
      </c>
      <c r="D7" s="470" t="s">
        <v>202</v>
      </c>
      <c r="E7" s="470"/>
      <c r="F7" s="466"/>
      <c r="G7" s="460" t="s">
        <v>286</v>
      </c>
      <c r="H7" s="470" t="s">
        <v>202</v>
      </c>
      <c r="I7" s="470"/>
      <c r="J7" s="466"/>
      <c r="K7" s="456" t="s">
        <v>287</v>
      </c>
      <c r="L7" s="458"/>
    </row>
    <row r="8" spans="1:12" ht="32.25" customHeight="1">
      <c r="A8" s="483"/>
      <c r="B8" s="485"/>
      <c r="C8" s="485"/>
      <c r="D8" s="155" t="s">
        <v>203</v>
      </c>
      <c r="E8" s="56" t="s">
        <v>204</v>
      </c>
      <c r="F8" s="56" t="s">
        <v>205</v>
      </c>
      <c r="G8" s="461"/>
      <c r="H8" s="56" t="s">
        <v>203</v>
      </c>
      <c r="I8" s="56" t="s">
        <v>204</v>
      </c>
      <c r="J8" s="56" t="s">
        <v>205</v>
      </c>
      <c r="K8" s="461" t="s">
        <v>402</v>
      </c>
      <c r="L8" s="461" t="s">
        <v>403</v>
      </c>
    </row>
    <row r="9" spans="1:12" ht="15.75" customHeight="1">
      <c r="A9" s="484"/>
      <c r="B9" s="485"/>
      <c r="C9" s="485"/>
      <c r="D9" s="464" t="s">
        <v>206</v>
      </c>
      <c r="E9" s="464"/>
      <c r="F9" s="468"/>
      <c r="G9" s="461"/>
      <c r="H9" s="460" t="s">
        <v>206</v>
      </c>
      <c r="I9" s="463"/>
      <c r="J9" s="480"/>
      <c r="K9" s="461"/>
      <c r="L9" s="461"/>
    </row>
    <row r="10" spans="1:12" ht="15.75" customHeight="1">
      <c r="A10" s="56" t="s">
        <v>29</v>
      </c>
      <c r="B10" s="56" t="s">
        <v>30</v>
      </c>
      <c r="C10" s="56" t="s">
        <v>31</v>
      </c>
      <c r="D10" s="56" t="s">
        <v>32</v>
      </c>
      <c r="E10" s="56" t="s">
        <v>33</v>
      </c>
      <c r="F10" s="56" t="s">
        <v>34</v>
      </c>
      <c r="G10" s="56" t="s">
        <v>35</v>
      </c>
      <c r="H10" s="56" t="s">
        <v>36</v>
      </c>
      <c r="I10" s="56" t="s">
        <v>195</v>
      </c>
      <c r="J10" s="56" t="s">
        <v>196</v>
      </c>
      <c r="K10" s="56" t="s">
        <v>197</v>
      </c>
      <c r="L10" s="56" t="s">
        <v>257</v>
      </c>
    </row>
    <row r="11" spans="1:12" ht="15.75">
      <c r="A11" s="207" t="s">
        <v>59</v>
      </c>
      <c r="B11" s="208">
        <f aca="true" t="shared" si="0" ref="B11:H11">SUM(B12:B13)</f>
        <v>21472</v>
      </c>
      <c r="C11" s="208">
        <f t="shared" si="0"/>
        <v>21472</v>
      </c>
      <c r="D11" s="208">
        <f t="shared" si="0"/>
        <v>21472</v>
      </c>
      <c r="E11" s="208">
        <f t="shared" si="0"/>
        <v>0</v>
      </c>
      <c r="F11" s="208">
        <f t="shared" si="0"/>
        <v>0</v>
      </c>
      <c r="G11" s="208">
        <f t="shared" si="0"/>
        <v>3521</v>
      </c>
      <c r="H11" s="208">
        <f t="shared" si="0"/>
        <v>3521</v>
      </c>
      <c r="I11" s="208"/>
      <c r="J11" s="208"/>
      <c r="K11" s="209">
        <f aca="true" t="shared" si="1" ref="K11:K16">(G11/B11)*100</f>
        <v>16.398099850968702</v>
      </c>
      <c r="L11" s="209">
        <f>(G11/C11)*100</f>
        <v>16.398099850968702</v>
      </c>
    </row>
    <row r="12" spans="1:12" ht="15.75">
      <c r="A12" s="210" t="s">
        <v>64</v>
      </c>
      <c r="B12" s="193">
        <v>4248</v>
      </c>
      <c r="C12" s="193">
        <f>SUM(D12:F12)</f>
        <v>4248</v>
      </c>
      <c r="D12" s="211">
        <v>4248</v>
      </c>
      <c r="E12" s="212"/>
      <c r="F12" s="212"/>
      <c r="G12" s="193">
        <f>SUM(H12:J12)</f>
        <v>3521</v>
      </c>
      <c r="H12" s="211">
        <v>3521</v>
      </c>
      <c r="I12" s="211"/>
      <c r="J12" s="211"/>
      <c r="K12" s="209">
        <f t="shared" si="1"/>
        <v>82.88606403013182</v>
      </c>
      <c r="L12" s="209">
        <f>(G12/C12)*100</f>
        <v>82.88606403013182</v>
      </c>
    </row>
    <row r="13" spans="1:12" ht="15.75">
      <c r="A13" s="210" t="s">
        <v>63</v>
      </c>
      <c r="B13" s="193">
        <v>17224</v>
      </c>
      <c r="C13" s="193">
        <f>SUM(D13:F13)</f>
        <v>17224</v>
      </c>
      <c r="D13" s="211">
        <v>17224</v>
      </c>
      <c r="E13" s="212"/>
      <c r="F13" s="212"/>
      <c r="G13" s="193">
        <f>SUM(H13:J13)</f>
        <v>0</v>
      </c>
      <c r="H13" s="211"/>
      <c r="I13" s="211"/>
      <c r="J13" s="211"/>
      <c r="K13" s="209">
        <f t="shared" si="1"/>
        <v>0</v>
      </c>
      <c r="L13" s="209">
        <f>(G13/C13)*100</f>
        <v>0</v>
      </c>
    </row>
    <row r="14" spans="1:12" ht="15.75">
      <c r="A14" s="207" t="s">
        <v>61</v>
      </c>
      <c r="B14" s="208">
        <f>SUM(B15:B15)</f>
        <v>1000</v>
      </c>
      <c r="C14" s="208">
        <f>SUM(D14:F14)</f>
        <v>1000</v>
      </c>
      <c r="D14" s="208">
        <f>SUM(D15:D15)</f>
        <v>1000</v>
      </c>
      <c r="E14" s="208">
        <f>SUM(E15:E15)</f>
        <v>0</v>
      </c>
      <c r="F14" s="208">
        <f>SUM(F15:F15)</f>
        <v>0</v>
      </c>
      <c r="G14" s="208">
        <f>SUM(H14:J14)</f>
        <v>0</v>
      </c>
      <c r="H14" s="208">
        <f>SUM(H15:H15)</f>
        <v>0</v>
      </c>
      <c r="I14" s="208">
        <v>0</v>
      </c>
      <c r="J14" s="208">
        <v>0</v>
      </c>
      <c r="K14" s="209">
        <f t="shared" si="1"/>
        <v>0</v>
      </c>
      <c r="L14" s="209">
        <v>0</v>
      </c>
    </row>
    <row r="15" spans="1:12" ht="15.75">
      <c r="A15" s="213" t="s">
        <v>27</v>
      </c>
      <c r="B15" s="193">
        <v>1000</v>
      </c>
      <c r="C15" s="193">
        <v>1000</v>
      </c>
      <c r="D15" s="211">
        <v>1000</v>
      </c>
      <c r="E15" s="211"/>
      <c r="F15" s="211"/>
      <c r="G15" s="193">
        <f>SUM(H15:J15)</f>
        <v>0</v>
      </c>
      <c r="H15" s="211">
        <v>0</v>
      </c>
      <c r="I15" s="211"/>
      <c r="J15" s="211"/>
      <c r="K15" s="209">
        <f t="shared" si="1"/>
        <v>0</v>
      </c>
      <c r="L15" s="209">
        <v>0</v>
      </c>
    </row>
    <row r="16" spans="1:12" ht="15.75">
      <c r="A16" s="214" t="s">
        <v>62</v>
      </c>
      <c r="B16" s="215">
        <f aca="true" t="shared" si="2" ref="B16:H16">SUM(B11+B14)</f>
        <v>22472</v>
      </c>
      <c r="C16" s="215">
        <f t="shared" si="2"/>
        <v>22472</v>
      </c>
      <c r="D16" s="215">
        <f t="shared" si="2"/>
        <v>22472</v>
      </c>
      <c r="E16" s="215">
        <f t="shared" si="2"/>
        <v>0</v>
      </c>
      <c r="F16" s="215">
        <f t="shared" si="2"/>
        <v>0</v>
      </c>
      <c r="G16" s="215">
        <f t="shared" si="2"/>
        <v>3521</v>
      </c>
      <c r="H16" s="215">
        <f t="shared" si="2"/>
        <v>3521</v>
      </c>
      <c r="I16" s="216">
        <v>0</v>
      </c>
      <c r="J16" s="216">
        <v>0</v>
      </c>
      <c r="K16" s="217">
        <f t="shared" si="1"/>
        <v>15.668387326450695</v>
      </c>
      <c r="L16" s="217">
        <f>(G16/C16)*100</f>
        <v>15.668387326450695</v>
      </c>
    </row>
    <row r="17" spans="2:9" ht="15.75">
      <c r="B17" s="93"/>
      <c r="G17" s="93"/>
      <c r="H17" s="93"/>
      <c r="I17" s="93"/>
    </row>
    <row r="18" spans="2:9" ht="15.75">
      <c r="B18" s="93"/>
      <c r="G18" s="93"/>
      <c r="H18" s="93"/>
      <c r="I18" s="93"/>
    </row>
    <row r="19" spans="2:9" ht="15.75">
      <c r="B19" s="93"/>
      <c r="G19" s="93"/>
      <c r="H19" s="93"/>
      <c r="I19" s="93"/>
    </row>
    <row r="20" spans="2:9" ht="15.75">
      <c r="B20" s="93"/>
      <c r="G20" s="93"/>
      <c r="H20" s="93"/>
      <c r="I20" s="93"/>
    </row>
    <row r="21" spans="2:9" ht="15.75">
      <c r="B21" s="93"/>
      <c r="G21" s="93"/>
      <c r="H21" s="93"/>
      <c r="I21" s="93"/>
    </row>
    <row r="22" spans="2:9" ht="15.75">
      <c r="B22" s="93"/>
      <c r="G22" s="93"/>
      <c r="H22" s="93"/>
      <c r="I22" s="93"/>
    </row>
    <row r="23" spans="2:9" ht="15.75">
      <c r="B23" s="93"/>
      <c r="G23" s="93"/>
      <c r="H23" s="93"/>
      <c r="I23" s="93"/>
    </row>
    <row r="24" spans="2:9" ht="15.75">
      <c r="B24" s="93"/>
      <c r="G24" s="93"/>
      <c r="H24" s="93"/>
      <c r="I24" s="93"/>
    </row>
    <row r="25" spans="2:9" ht="15.75">
      <c r="B25" s="93"/>
      <c r="G25" s="93"/>
      <c r="H25" s="93"/>
      <c r="I25" s="93"/>
    </row>
    <row r="26" spans="2:9" ht="15.75">
      <c r="B26" s="93"/>
      <c r="G26" s="93"/>
      <c r="H26" s="93"/>
      <c r="I26" s="93"/>
    </row>
    <row r="27" spans="2:9" ht="15.75">
      <c r="B27" s="93"/>
      <c r="G27" s="93"/>
      <c r="H27" s="93"/>
      <c r="I27" s="93"/>
    </row>
    <row r="28" spans="2:9" ht="15.75">
      <c r="B28" s="93"/>
      <c r="G28" s="93"/>
      <c r="H28" s="93"/>
      <c r="I28" s="93"/>
    </row>
    <row r="29" spans="2:9" ht="15.75">
      <c r="B29" s="93"/>
      <c r="G29" s="93"/>
      <c r="H29" s="93"/>
      <c r="I29" s="93"/>
    </row>
    <row r="30" spans="2:9" ht="15.75">
      <c r="B30" s="93"/>
      <c r="G30" s="93"/>
      <c r="H30" s="93"/>
      <c r="I30" s="93"/>
    </row>
    <row r="31" spans="2:9" ht="15.75">
      <c r="B31" s="93"/>
      <c r="G31" s="93"/>
      <c r="H31" s="93"/>
      <c r="I31" s="93"/>
    </row>
    <row r="32" spans="2:9" ht="15.75">
      <c r="B32" s="93"/>
      <c r="G32" s="93"/>
      <c r="H32" s="93"/>
      <c r="I32" s="93"/>
    </row>
    <row r="33" spans="2:9" ht="15.75">
      <c r="B33" s="93"/>
      <c r="G33" s="93"/>
      <c r="H33" s="93"/>
      <c r="I33" s="93"/>
    </row>
    <row r="34" spans="2:9" ht="15.75">
      <c r="B34" s="93"/>
      <c r="G34" s="93"/>
      <c r="H34" s="93"/>
      <c r="I34" s="93"/>
    </row>
    <row r="35" spans="2:9" ht="15.75">
      <c r="B35" s="93"/>
      <c r="G35" s="93"/>
      <c r="H35" s="93"/>
      <c r="I35" s="93"/>
    </row>
    <row r="36" spans="8:9" ht="15.75">
      <c r="H36" s="93"/>
      <c r="I36" s="93"/>
    </row>
    <row r="37" spans="8:9" ht="15.75">
      <c r="H37" s="93"/>
      <c r="I37" s="93"/>
    </row>
    <row r="38" spans="8:9" ht="15.75">
      <c r="H38" s="93"/>
      <c r="I38" s="93"/>
    </row>
    <row r="39" spans="8:9" ht="15.75">
      <c r="H39" s="93"/>
      <c r="I39" s="93"/>
    </row>
    <row r="40" spans="8:9" ht="15.75">
      <c r="H40" s="93"/>
      <c r="I40" s="93"/>
    </row>
    <row r="41" spans="8:9" ht="15.75">
      <c r="H41" s="93"/>
      <c r="I41" s="93"/>
    </row>
    <row r="42" spans="8:9" ht="15.75">
      <c r="H42" s="93"/>
      <c r="I42" s="93"/>
    </row>
    <row r="43" spans="8:9" ht="15.75">
      <c r="H43" s="93"/>
      <c r="I43" s="93"/>
    </row>
    <row r="44" spans="8:9" ht="15.75">
      <c r="H44" s="93"/>
      <c r="I44" s="93"/>
    </row>
    <row r="45" spans="8:9" ht="15.75">
      <c r="H45" s="93"/>
      <c r="I45" s="93"/>
    </row>
    <row r="46" spans="8:9" ht="15.75">
      <c r="H46" s="93"/>
      <c r="I46" s="93"/>
    </row>
    <row r="47" spans="8:9" ht="15.75">
      <c r="H47" s="93"/>
      <c r="I47" s="93"/>
    </row>
    <row r="48" spans="8:9" ht="15.75">
      <c r="H48" s="93"/>
      <c r="I48" s="93"/>
    </row>
    <row r="49" spans="8:9" ht="15.75">
      <c r="H49" s="93"/>
      <c r="I49" s="93"/>
    </row>
    <row r="50" spans="8:9" ht="15.75">
      <c r="H50" s="93"/>
      <c r="I50" s="93"/>
    </row>
    <row r="51" spans="8:9" ht="15.75">
      <c r="H51" s="93"/>
      <c r="I51" s="93"/>
    </row>
    <row r="52" spans="8:9" ht="15.75">
      <c r="H52" s="93"/>
      <c r="I52" s="93"/>
    </row>
    <row r="53" spans="8:9" ht="15.75">
      <c r="H53" s="93"/>
      <c r="I53" s="93"/>
    </row>
    <row r="54" spans="8:9" ht="15.75">
      <c r="H54" s="93"/>
      <c r="I54" s="93"/>
    </row>
    <row r="55" spans="8:9" ht="15.75">
      <c r="H55" s="93"/>
      <c r="I55" s="93"/>
    </row>
    <row r="56" spans="8:9" ht="15.75">
      <c r="H56" s="93"/>
      <c r="I56" s="93"/>
    </row>
    <row r="57" spans="8:9" ht="15.75">
      <c r="H57" s="93"/>
      <c r="I57" s="93"/>
    </row>
    <row r="58" spans="8:9" ht="15.75">
      <c r="H58" s="93"/>
      <c r="I58" s="93"/>
    </row>
    <row r="59" spans="8:9" ht="15.75">
      <c r="H59" s="93"/>
      <c r="I59" s="93"/>
    </row>
    <row r="60" spans="8:9" ht="15.75">
      <c r="H60" s="93"/>
      <c r="I60" s="93"/>
    </row>
    <row r="61" spans="8:9" ht="15.75">
      <c r="H61" s="93"/>
      <c r="I61" s="93"/>
    </row>
    <row r="62" spans="8:9" ht="15.75">
      <c r="H62" s="93"/>
      <c r="I62" s="93"/>
    </row>
    <row r="63" spans="8:9" ht="15.75">
      <c r="H63" s="93"/>
      <c r="I63" s="93"/>
    </row>
    <row r="64" spans="8:9" ht="15.75">
      <c r="H64" s="99"/>
      <c r="I64" s="93"/>
    </row>
    <row r="65" spans="8:9" ht="15.75">
      <c r="H65" s="99"/>
      <c r="I65" s="93"/>
    </row>
    <row r="66" spans="8:9" ht="15.75">
      <c r="H66" s="99"/>
      <c r="I66" s="93"/>
    </row>
    <row r="67" spans="8:9" ht="15.75">
      <c r="H67" s="99"/>
      <c r="I67" s="93"/>
    </row>
    <row r="68" spans="8:9" ht="15.75">
      <c r="H68" s="99"/>
      <c r="I68" s="93"/>
    </row>
    <row r="69" spans="8:9" ht="15.75">
      <c r="H69" s="99"/>
      <c r="I69" s="93"/>
    </row>
    <row r="70" spans="8:9" ht="15.75">
      <c r="H70" s="99"/>
      <c r="I70" s="93"/>
    </row>
    <row r="71" spans="8:9" ht="15.75">
      <c r="H71" s="99"/>
      <c r="I71" s="93"/>
    </row>
    <row r="72" spans="8:9" ht="15.75">
      <c r="H72" s="99"/>
      <c r="I72" s="93"/>
    </row>
    <row r="73" spans="8:9" ht="15.75">
      <c r="H73" s="99"/>
      <c r="I73" s="93"/>
    </row>
    <row r="74" spans="8:9" ht="15.75">
      <c r="H74" s="99"/>
      <c r="I74" s="93"/>
    </row>
    <row r="75" spans="8:9" ht="15.75">
      <c r="H75" s="99"/>
      <c r="I75" s="93"/>
    </row>
    <row r="76" spans="8:9" ht="15.75">
      <c r="H76" s="99"/>
      <c r="I76" s="93"/>
    </row>
    <row r="77" spans="8:9" ht="15.75">
      <c r="H77" s="99"/>
      <c r="I77" s="93"/>
    </row>
    <row r="78" spans="8:9" ht="15.75">
      <c r="H78" s="99"/>
      <c r="I78" s="93"/>
    </row>
    <row r="79" spans="8:9" ht="15.75">
      <c r="H79" s="99"/>
      <c r="I79" s="93"/>
    </row>
    <row r="80" spans="8:9" ht="15.75">
      <c r="H80" s="99"/>
      <c r="I80" s="93"/>
    </row>
    <row r="81" spans="8:9" ht="15.75">
      <c r="H81" s="99"/>
      <c r="I81" s="93"/>
    </row>
    <row r="82" spans="8:9" ht="15.75">
      <c r="H82" s="99"/>
      <c r="I82" s="93"/>
    </row>
    <row r="83" spans="8:9" ht="15.75">
      <c r="H83" s="99"/>
      <c r="I83" s="93"/>
    </row>
    <row r="84" spans="8:9" ht="15.75">
      <c r="H84" s="99"/>
      <c r="I84" s="93"/>
    </row>
    <row r="85" spans="8:9" ht="15.75">
      <c r="H85" s="99"/>
      <c r="I85" s="93"/>
    </row>
    <row r="86" spans="8:9" ht="15.75">
      <c r="H86" s="99"/>
      <c r="I86" s="93"/>
    </row>
    <row r="87" spans="8:9" ht="15.75">
      <c r="H87" s="99"/>
      <c r="I87" s="93"/>
    </row>
    <row r="88" spans="8:9" ht="15.75">
      <c r="H88" s="99"/>
      <c r="I88" s="93"/>
    </row>
    <row r="89" spans="8:9" ht="15.75">
      <c r="H89" s="99"/>
      <c r="I89" s="93"/>
    </row>
    <row r="90" spans="8:9" ht="15.75">
      <c r="H90" s="99"/>
      <c r="I90" s="93"/>
    </row>
    <row r="91" spans="8:9" ht="15.75">
      <c r="H91" s="99"/>
      <c r="I91" s="93"/>
    </row>
    <row r="92" spans="8:9" ht="15.75">
      <c r="H92" s="99"/>
      <c r="I92" s="93"/>
    </row>
    <row r="93" spans="8:9" ht="15.75">
      <c r="H93" s="99"/>
      <c r="I93" s="93"/>
    </row>
    <row r="94" spans="8:9" ht="15.75">
      <c r="H94" s="99"/>
      <c r="I94" s="93"/>
    </row>
    <row r="95" spans="8:9" ht="15.75">
      <c r="H95" s="99"/>
      <c r="I95" s="93"/>
    </row>
    <row r="96" spans="8:9" ht="15.75">
      <c r="H96" s="99"/>
      <c r="I96" s="93"/>
    </row>
    <row r="97" spans="8:9" ht="15.75">
      <c r="H97" s="99"/>
      <c r="I97" s="93"/>
    </row>
    <row r="98" spans="8:9" ht="15.75">
      <c r="H98" s="99"/>
      <c r="I98" s="93"/>
    </row>
    <row r="99" spans="8:9" ht="15.75">
      <c r="H99" s="99"/>
      <c r="I99" s="93"/>
    </row>
    <row r="100" spans="8:9" ht="15.75">
      <c r="H100" s="99"/>
      <c r="I100" s="93"/>
    </row>
    <row r="101" spans="8:9" ht="15.75">
      <c r="H101" s="99"/>
      <c r="I101" s="93"/>
    </row>
    <row r="102" spans="8:9" ht="15.75">
      <c r="H102" s="99"/>
      <c r="I102" s="93"/>
    </row>
    <row r="103" spans="8:9" ht="15.75">
      <c r="H103" s="99"/>
      <c r="I103" s="93"/>
    </row>
    <row r="104" spans="8:9" ht="15.75">
      <c r="H104" s="99"/>
      <c r="I104" s="93"/>
    </row>
    <row r="105" spans="8:9" ht="15.75">
      <c r="H105" s="99"/>
      <c r="I105" s="93"/>
    </row>
    <row r="106" spans="8:9" ht="15.75">
      <c r="H106" s="99"/>
      <c r="I106" s="93"/>
    </row>
    <row r="107" spans="8:9" ht="15.75">
      <c r="H107" s="99"/>
      <c r="I107" s="93"/>
    </row>
    <row r="108" spans="8:9" ht="15.75">
      <c r="H108" s="99"/>
      <c r="I108" s="93"/>
    </row>
    <row r="109" spans="8:9" ht="15.75">
      <c r="H109" s="99"/>
      <c r="I109" s="93"/>
    </row>
    <row r="110" spans="8:9" ht="15.75">
      <c r="H110" s="99"/>
      <c r="I110" s="93"/>
    </row>
    <row r="111" spans="8:9" ht="15.75">
      <c r="H111" s="99"/>
      <c r="I111" s="93"/>
    </row>
    <row r="112" spans="8:9" ht="15.75">
      <c r="H112" s="99"/>
      <c r="I112" s="93"/>
    </row>
    <row r="113" spans="8:9" ht="15.75">
      <c r="H113" s="99"/>
      <c r="I113" s="93"/>
    </row>
    <row r="114" spans="8:9" ht="15.75">
      <c r="H114" s="99"/>
      <c r="I114" s="93"/>
    </row>
    <row r="115" spans="8:9" ht="15.75">
      <c r="H115" s="99"/>
      <c r="I115" s="93"/>
    </row>
    <row r="116" spans="8:9" ht="15.75">
      <c r="H116" s="99"/>
      <c r="I116" s="93"/>
    </row>
    <row r="117" spans="8:9" ht="15.75">
      <c r="H117" s="99"/>
      <c r="I117" s="93"/>
    </row>
    <row r="118" spans="8:9" ht="15.75">
      <c r="H118" s="99"/>
      <c r="I118" s="93"/>
    </row>
    <row r="119" spans="8:9" ht="15.75">
      <c r="H119" s="99"/>
      <c r="I119" s="93"/>
    </row>
    <row r="120" spans="8:9" ht="15.75">
      <c r="H120" s="99"/>
      <c r="I120" s="93"/>
    </row>
    <row r="121" spans="8:9" ht="15.75">
      <c r="H121" s="99"/>
      <c r="I121" s="93"/>
    </row>
    <row r="122" spans="8:9" ht="15.75">
      <c r="H122" s="99"/>
      <c r="I122" s="93"/>
    </row>
    <row r="123" spans="8:9" ht="15.75">
      <c r="H123" s="99"/>
      <c r="I123" s="93"/>
    </row>
    <row r="124" spans="8:9" ht="15.75">
      <c r="H124" s="99"/>
      <c r="I124" s="93"/>
    </row>
    <row r="125" spans="8:9" ht="15.75">
      <c r="H125" s="99"/>
      <c r="I125" s="93"/>
    </row>
    <row r="126" spans="8:9" ht="15.75">
      <c r="H126" s="99"/>
      <c r="I126" s="93"/>
    </row>
    <row r="127" spans="8:9" ht="15.75">
      <c r="H127" s="99"/>
      <c r="I127" s="93"/>
    </row>
    <row r="128" spans="8:9" ht="15.75">
      <c r="H128" s="99"/>
      <c r="I128" s="93"/>
    </row>
    <row r="129" spans="8:9" ht="15.75">
      <c r="H129" s="99"/>
      <c r="I129" s="93"/>
    </row>
    <row r="130" spans="8:9" ht="15.75">
      <c r="H130" s="99"/>
      <c r="I130" s="93"/>
    </row>
    <row r="131" spans="8:9" ht="15.75">
      <c r="H131" s="99"/>
      <c r="I131" s="93"/>
    </row>
    <row r="132" spans="8:9" ht="15.75">
      <c r="H132" s="99"/>
      <c r="I132" s="93"/>
    </row>
    <row r="133" spans="8:9" ht="15.75">
      <c r="H133" s="99"/>
      <c r="I133" s="93"/>
    </row>
    <row r="134" spans="8:9" ht="15.75">
      <c r="H134" s="99"/>
      <c r="I134" s="93"/>
    </row>
    <row r="135" spans="8:9" ht="15.75">
      <c r="H135" s="99"/>
      <c r="I135" s="93"/>
    </row>
    <row r="136" spans="8:9" ht="15.75">
      <c r="H136" s="99"/>
      <c r="I136" s="93"/>
    </row>
    <row r="137" spans="8:9" ht="15.75">
      <c r="H137" s="99"/>
      <c r="I137" s="93"/>
    </row>
    <row r="138" spans="8:9" ht="15.75">
      <c r="H138" s="99"/>
      <c r="I138" s="93"/>
    </row>
    <row r="139" spans="8:9" ht="15.75">
      <c r="H139" s="99"/>
      <c r="I139" s="93"/>
    </row>
    <row r="140" spans="8:9" ht="15.75">
      <c r="H140" s="99"/>
      <c r="I140" s="93"/>
    </row>
    <row r="141" spans="8:9" ht="15.75">
      <c r="H141" s="99"/>
      <c r="I141" s="93"/>
    </row>
    <row r="142" spans="8:9" ht="15.75">
      <c r="H142" s="99"/>
      <c r="I142" s="93"/>
    </row>
    <row r="143" spans="8:9" ht="15.75">
      <c r="H143" s="99"/>
      <c r="I143" s="93"/>
    </row>
    <row r="144" spans="8:9" ht="15.75">
      <c r="H144" s="99"/>
      <c r="I144" s="93"/>
    </row>
    <row r="145" spans="8:9" ht="15.75">
      <c r="H145" s="99"/>
      <c r="I145" s="93"/>
    </row>
    <row r="146" spans="8:9" ht="15.75">
      <c r="H146" s="99"/>
      <c r="I146" s="93"/>
    </row>
    <row r="147" spans="8:9" ht="15.75">
      <c r="H147" s="99"/>
      <c r="I147" s="93"/>
    </row>
    <row r="148" spans="8:9" ht="15.75">
      <c r="H148" s="99"/>
      <c r="I148" s="93"/>
    </row>
    <row r="149" spans="8:9" ht="15.75">
      <c r="H149" s="99"/>
      <c r="I149" s="93"/>
    </row>
    <row r="150" spans="8:9" ht="15.75">
      <c r="H150" s="99"/>
      <c r="I150" s="93"/>
    </row>
    <row r="151" spans="8:9" ht="15.75">
      <c r="H151" s="99"/>
      <c r="I151" s="93"/>
    </row>
    <row r="152" spans="8:9" ht="15.75">
      <c r="H152" s="99"/>
      <c r="I152" s="93"/>
    </row>
    <row r="153" spans="8:9" ht="15.75">
      <c r="H153" s="99"/>
      <c r="I153" s="93"/>
    </row>
    <row r="154" spans="8:9" ht="15.75">
      <c r="H154" s="99"/>
      <c r="I154" s="93"/>
    </row>
    <row r="155" spans="8:9" ht="15.75">
      <c r="H155" s="99"/>
      <c r="I155" s="93"/>
    </row>
    <row r="156" spans="8:9" ht="15.75">
      <c r="H156" s="99"/>
      <c r="I156" s="93"/>
    </row>
    <row r="157" spans="8:9" ht="15.75">
      <c r="H157" s="99"/>
      <c r="I157" s="93"/>
    </row>
    <row r="158" spans="8:9" ht="15.75">
      <c r="H158" s="99"/>
      <c r="I158" s="93"/>
    </row>
    <row r="159" spans="8:9" ht="15.75">
      <c r="H159" s="99"/>
      <c r="I159" s="93"/>
    </row>
    <row r="160" spans="8:9" ht="15.75">
      <c r="H160" s="99"/>
      <c r="I160" s="93"/>
    </row>
    <row r="161" spans="8:9" ht="15.75">
      <c r="H161" s="99"/>
      <c r="I161" s="93"/>
    </row>
    <row r="162" spans="8:9" ht="15.75">
      <c r="H162" s="99"/>
      <c r="I162" s="93"/>
    </row>
    <row r="163" spans="8:9" ht="15.75">
      <c r="H163" s="99"/>
      <c r="I163" s="93"/>
    </row>
    <row r="164" spans="8:9" ht="15.75">
      <c r="H164" s="99"/>
      <c r="I164" s="93"/>
    </row>
    <row r="165" spans="8:9" ht="15.75">
      <c r="H165" s="99"/>
      <c r="I165" s="93"/>
    </row>
    <row r="166" spans="8:9" ht="15.75">
      <c r="H166" s="99"/>
      <c r="I166" s="93"/>
    </row>
    <row r="167" spans="8:9" ht="15.75">
      <c r="H167" s="99"/>
      <c r="I167" s="93"/>
    </row>
    <row r="168" spans="8:9" ht="15.75">
      <c r="H168" s="99"/>
      <c r="I168" s="93"/>
    </row>
    <row r="169" spans="8:9" ht="15.75">
      <c r="H169" s="99"/>
      <c r="I169" s="93"/>
    </row>
    <row r="170" spans="8:9" ht="15.75">
      <c r="H170" s="99"/>
      <c r="I170" s="93"/>
    </row>
    <row r="171" spans="8:9" ht="15.75">
      <c r="H171" s="99"/>
      <c r="I171" s="93"/>
    </row>
    <row r="172" spans="8:9" ht="15.75">
      <c r="H172" s="99"/>
      <c r="I172" s="93"/>
    </row>
    <row r="173" spans="8:9" ht="15.75">
      <c r="H173" s="99"/>
      <c r="I173" s="93"/>
    </row>
    <row r="174" spans="8:9" ht="15.75">
      <c r="H174" s="99"/>
      <c r="I174" s="93"/>
    </row>
    <row r="175" spans="8:9" ht="15.75">
      <c r="H175" s="99"/>
      <c r="I175" s="93"/>
    </row>
    <row r="176" spans="8:9" ht="15.75">
      <c r="H176" s="99"/>
      <c r="I176" s="93"/>
    </row>
    <row r="177" ht="15.75">
      <c r="H177" s="99"/>
    </row>
    <row r="178" ht="15.75">
      <c r="H178" s="99"/>
    </row>
    <row r="179" ht="15.75">
      <c r="H179" s="99"/>
    </row>
    <row r="180" ht="15.75">
      <c r="H180" s="99"/>
    </row>
    <row r="181" ht="15.75">
      <c r="H181" s="99"/>
    </row>
    <row r="182" ht="15.75">
      <c r="H182" s="99"/>
    </row>
    <row r="183" ht="15.75">
      <c r="H183" s="99"/>
    </row>
    <row r="184" ht="15.75">
      <c r="H184" s="99"/>
    </row>
    <row r="185" ht="15.75">
      <c r="H185" s="99"/>
    </row>
    <row r="186" ht="15.75">
      <c r="H186" s="99"/>
    </row>
    <row r="187" ht="15.75">
      <c r="H187" s="99"/>
    </row>
    <row r="188" ht="15.75">
      <c r="H188" s="99"/>
    </row>
    <row r="189" ht="15.75">
      <c r="H189" s="99"/>
    </row>
    <row r="190" ht="15.75">
      <c r="H190" s="99"/>
    </row>
    <row r="191" ht="15.75">
      <c r="H191" s="99"/>
    </row>
    <row r="192" ht="15.75">
      <c r="H192" s="99"/>
    </row>
    <row r="193" ht="15.75">
      <c r="H193" s="99"/>
    </row>
    <row r="194" ht="15.75">
      <c r="H194" s="99"/>
    </row>
    <row r="195" ht="15.75">
      <c r="H195" s="99"/>
    </row>
    <row r="196" ht="15.75">
      <c r="H196" s="99"/>
    </row>
    <row r="197" ht="15.75">
      <c r="H197" s="99"/>
    </row>
    <row r="198" ht="15.75">
      <c r="H198" s="99"/>
    </row>
    <row r="199" ht="15.75">
      <c r="H199" s="99"/>
    </row>
    <row r="200" ht="15.75">
      <c r="H200" s="99"/>
    </row>
    <row r="201" ht="15.75">
      <c r="H201" s="99"/>
    </row>
    <row r="202" ht="15.75">
      <c r="H202" s="99"/>
    </row>
    <row r="203" ht="15.75">
      <c r="H203" s="99"/>
    </row>
    <row r="204" ht="15.75">
      <c r="H204" s="99"/>
    </row>
    <row r="205" ht="15.75">
      <c r="H205" s="99"/>
    </row>
    <row r="206" ht="15.75">
      <c r="H206" s="99"/>
    </row>
    <row r="207" ht="15.75">
      <c r="H207" s="99"/>
    </row>
    <row r="208" ht="15.75">
      <c r="H208" s="99"/>
    </row>
    <row r="209" ht="15.75">
      <c r="H209" s="99"/>
    </row>
    <row r="210" ht="15.75">
      <c r="H210" s="99"/>
    </row>
    <row r="211" ht="15.75">
      <c r="H211" s="99"/>
    </row>
    <row r="212" ht="15.75">
      <c r="H212" s="99"/>
    </row>
    <row r="213" ht="15.75">
      <c r="H213" s="99"/>
    </row>
    <row r="214" ht="15.75">
      <c r="H214" s="99"/>
    </row>
    <row r="215" ht="15.75">
      <c r="H215" s="99"/>
    </row>
    <row r="216" ht="15.75">
      <c r="H216" s="99"/>
    </row>
    <row r="217" ht="15.75">
      <c r="H217" s="99"/>
    </row>
    <row r="218" ht="15.75">
      <c r="H218" s="99"/>
    </row>
    <row r="219" ht="15.75">
      <c r="H219" s="99"/>
    </row>
    <row r="220" ht="15.75">
      <c r="H220" s="99"/>
    </row>
    <row r="221" ht="15.75">
      <c r="H221" s="99"/>
    </row>
    <row r="222" ht="15.75">
      <c r="H222" s="99"/>
    </row>
    <row r="223" ht="15.75">
      <c r="H223" s="99"/>
    </row>
    <row r="224" ht="15.75">
      <c r="H224" s="99"/>
    </row>
    <row r="225" ht="15.75">
      <c r="H225" s="99"/>
    </row>
    <row r="226" ht="15.75">
      <c r="H226" s="99"/>
    </row>
    <row r="227" ht="15.75">
      <c r="H227" s="99"/>
    </row>
    <row r="228" ht="15.75">
      <c r="H228" s="99"/>
    </row>
    <row r="229" ht="15.75">
      <c r="H229" s="99"/>
    </row>
    <row r="230" ht="15.75">
      <c r="H230" s="99"/>
    </row>
    <row r="231" ht="15.75">
      <c r="H231" s="99"/>
    </row>
    <row r="232" ht="15.75">
      <c r="H232" s="99"/>
    </row>
    <row r="233" ht="15.75">
      <c r="H233" s="99"/>
    </row>
    <row r="234" ht="15.75">
      <c r="H234" s="99"/>
    </row>
    <row r="235" ht="15.75">
      <c r="H235" s="99"/>
    </row>
    <row r="236" ht="15.75">
      <c r="H236" s="99"/>
    </row>
    <row r="237" ht="15.75">
      <c r="H237" s="99"/>
    </row>
    <row r="238" ht="15.75">
      <c r="H238" s="99"/>
    </row>
    <row r="239" ht="15.75">
      <c r="H239" s="99"/>
    </row>
    <row r="240" ht="15.75">
      <c r="H240" s="99"/>
    </row>
    <row r="241" ht="15.75">
      <c r="H241" s="99"/>
    </row>
    <row r="242" ht="15.75">
      <c r="H242" s="99"/>
    </row>
    <row r="243" ht="15.75">
      <c r="H243" s="99"/>
    </row>
    <row r="244" ht="15.75">
      <c r="H244" s="99"/>
    </row>
    <row r="245" ht="15.75">
      <c r="H245" s="99"/>
    </row>
    <row r="246" ht="15.75">
      <c r="H246" s="99"/>
    </row>
    <row r="247" ht="15.75">
      <c r="H247" s="99"/>
    </row>
    <row r="248" ht="15.75">
      <c r="H248" s="99"/>
    </row>
    <row r="249" ht="15.75">
      <c r="H249" s="99"/>
    </row>
    <row r="250" ht="15.75">
      <c r="H250" s="99"/>
    </row>
    <row r="251" ht="15.75">
      <c r="H251" s="99"/>
    </row>
    <row r="252" ht="15.75">
      <c r="H252" s="99"/>
    </row>
    <row r="253" ht="15.75">
      <c r="H253" s="99"/>
    </row>
    <row r="254" ht="15.75">
      <c r="H254" s="99"/>
    </row>
    <row r="255" ht="15.75">
      <c r="H255" s="99"/>
    </row>
    <row r="256" ht="15.75">
      <c r="H256" s="99"/>
    </row>
    <row r="257" ht="15.75">
      <c r="H257" s="99"/>
    </row>
    <row r="258" ht="15.75">
      <c r="H258" s="99"/>
    </row>
    <row r="259" ht="15.75">
      <c r="H259" s="99"/>
    </row>
    <row r="260" ht="15.75">
      <c r="H260" s="99"/>
    </row>
    <row r="261" ht="15.75">
      <c r="H261" s="99"/>
    </row>
    <row r="262" ht="15.75">
      <c r="H262" s="99"/>
    </row>
    <row r="263" ht="15.75">
      <c r="H263" s="99"/>
    </row>
  </sheetData>
  <sheetProtection/>
  <mergeCells count="12">
    <mergeCell ref="A4:L4"/>
    <mergeCell ref="D7:F7"/>
    <mergeCell ref="D9:F9"/>
    <mergeCell ref="K7:L7"/>
    <mergeCell ref="K8:K9"/>
    <mergeCell ref="L8:L9"/>
    <mergeCell ref="A7:A9"/>
    <mergeCell ref="G7:G9"/>
    <mergeCell ref="H7:J7"/>
    <mergeCell ref="H9:J9"/>
    <mergeCell ref="B7:B9"/>
    <mergeCell ref="C7:C9"/>
  </mergeCells>
  <printOptions horizontalCentered="1"/>
  <pageMargins left="0.15748031496062992" right="0.2362204724409449" top="1.4173228346456694" bottom="0.31496062992125984" header="0.8661417322834646" footer="0.2755905511811024"/>
  <pageSetup firstPageNumber="22" useFirstPageNumber="1" horizontalDpi="600" verticalDpi="600" orientation="landscape" paperSize="9" scale="95" r:id="rId1"/>
  <headerFooter alignWithMargins="0"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H23"/>
  <sheetViews>
    <sheetView zoomScale="120" zoomScaleNormal="120" zoomScalePageLayoutView="0" workbookViewId="0" topLeftCell="A1">
      <selection activeCell="A1" sqref="A1:H23"/>
    </sheetView>
  </sheetViews>
  <sheetFormatPr defaultColWidth="9.00390625" defaultRowHeight="15.75"/>
  <cols>
    <col min="1" max="1" width="5.25390625" style="0" customWidth="1"/>
    <col min="2" max="2" width="4.625" style="0" customWidth="1"/>
    <col min="3" max="3" width="49.375" style="0" customWidth="1"/>
    <col min="4" max="4" width="12.625" style="0" customWidth="1"/>
    <col min="5" max="5" width="11.25390625" style="0" customWidth="1"/>
    <col min="6" max="6" width="10.875" style="0" customWidth="1"/>
    <col min="7" max="7" width="13.50390625" style="0" bestFit="1" customWidth="1"/>
    <col min="8" max="8" width="15.625" style="0" customWidth="1"/>
  </cols>
  <sheetData>
    <row r="1" ht="15.75">
      <c r="H1" s="5" t="s">
        <v>276</v>
      </c>
    </row>
    <row r="2" spans="3:6" ht="15.75">
      <c r="C2" s="6"/>
      <c r="D2" s="6"/>
      <c r="E2" s="6"/>
      <c r="F2" s="6"/>
    </row>
    <row r="3" spans="1:8" ht="31.5" customHeight="1">
      <c r="A3" s="488" t="s">
        <v>393</v>
      </c>
      <c r="B3" s="488"/>
      <c r="C3" s="488"/>
      <c r="D3" s="488"/>
      <c r="E3" s="488"/>
      <c r="F3" s="488"/>
      <c r="G3" s="488"/>
      <c r="H3" s="488"/>
    </row>
    <row r="4" spans="1:8" ht="19.5" customHeight="1">
      <c r="A4" s="488"/>
      <c r="B4" s="488"/>
      <c r="C4" s="488"/>
      <c r="D4" s="488"/>
      <c r="E4" s="488"/>
      <c r="F4" s="488"/>
      <c r="G4" s="488"/>
      <c r="H4" s="488"/>
    </row>
    <row r="5" spans="1:8" ht="15.75">
      <c r="A5" s="6"/>
      <c r="B5" s="6"/>
      <c r="C5" s="6"/>
      <c r="D5" s="6"/>
      <c r="E5" s="6"/>
      <c r="F5" s="6"/>
      <c r="H5" s="5" t="s">
        <v>28</v>
      </c>
    </row>
    <row r="6" spans="1:8" ht="17.25" customHeight="1">
      <c r="A6" s="493" t="s">
        <v>46</v>
      </c>
      <c r="B6" s="494"/>
      <c r="C6" s="494"/>
      <c r="D6" s="491" t="s">
        <v>284</v>
      </c>
      <c r="E6" s="491" t="s">
        <v>283</v>
      </c>
      <c r="F6" s="491" t="s">
        <v>286</v>
      </c>
      <c r="G6" s="491" t="s">
        <v>288</v>
      </c>
      <c r="H6" s="489" t="s">
        <v>289</v>
      </c>
    </row>
    <row r="7" spans="1:8" ht="15.75" customHeight="1">
      <c r="A7" s="495"/>
      <c r="B7" s="496"/>
      <c r="C7" s="496"/>
      <c r="D7" s="492"/>
      <c r="E7" s="492"/>
      <c r="F7" s="492"/>
      <c r="G7" s="492"/>
      <c r="H7" s="490"/>
    </row>
    <row r="8" spans="1:8" ht="15.75" customHeight="1">
      <c r="A8" s="495"/>
      <c r="B8" s="496"/>
      <c r="C8" s="496"/>
      <c r="D8" s="492"/>
      <c r="E8" s="492"/>
      <c r="F8" s="492"/>
      <c r="G8" s="492"/>
      <c r="H8" s="490"/>
    </row>
    <row r="9" spans="1:8" ht="15.75" customHeight="1">
      <c r="A9" s="486" t="s">
        <v>29</v>
      </c>
      <c r="B9" s="487"/>
      <c r="C9" s="487"/>
      <c r="D9" s="413" t="s">
        <v>30</v>
      </c>
      <c r="E9" s="413" t="s">
        <v>31</v>
      </c>
      <c r="F9" s="413" t="s">
        <v>32</v>
      </c>
      <c r="G9" s="414" t="s">
        <v>33</v>
      </c>
      <c r="H9" s="415" t="s">
        <v>34</v>
      </c>
    </row>
    <row r="10" spans="1:8" ht="15.75" customHeight="1">
      <c r="A10" s="218" t="s">
        <v>277</v>
      </c>
      <c r="B10" s="149"/>
      <c r="C10" s="149"/>
      <c r="D10" s="258"/>
      <c r="E10" s="258"/>
      <c r="F10" s="258"/>
      <c r="G10" s="258"/>
      <c r="H10" s="260"/>
    </row>
    <row r="11" spans="1:8" ht="15.75" customHeight="1">
      <c r="A11" s="220" t="s">
        <v>278</v>
      </c>
      <c r="B11" s="107"/>
      <c r="C11" s="107"/>
      <c r="D11" s="166"/>
      <c r="E11" s="166"/>
      <c r="F11" s="428"/>
      <c r="G11" s="313"/>
      <c r="H11" s="260"/>
    </row>
    <row r="12" spans="1:8" ht="15.75" customHeight="1">
      <c r="A12" s="221"/>
      <c r="B12" s="143"/>
      <c r="C12" s="107" t="s">
        <v>394</v>
      </c>
      <c r="D12" s="166">
        <v>450</v>
      </c>
      <c r="E12" s="166">
        <v>450</v>
      </c>
      <c r="F12" s="429">
        <v>522</v>
      </c>
      <c r="G12" s="313">
        <f>F12/D12*100</f>
        <v>115.99999999999999</v>
      </c>
      <c r="H12" s="260">
        <f>F12/E12*100</f>
        <v>115.99999999999999</v>
      </c>
    </row>
    <row r="13" spans="1:8" ht="15.75" customHeight="1">
      <c r="A13" s="221"/>
      <c r="B13" s="143"/>
      <c r="C13" t="s">
        <v>429</v>
      </c>
      <c r="D13" s="166"/>
      <c r="E13" s="166"/>
      <c r="F13" s="429">
        <v>650</v>
      </c>
      <c r="G13" s="313"/>
      <c r="H13" s="260"/>
    </row>
    <row r="14" spans="1:8" ht="15.75" customHeight="1">
      <c r="A14" s="220" t="s">
        <v>198</v>
      </c>
      <c r="B14" s="143"/>
      <c r="D14" s="166"/>
      <c r="E14" s="166"/>
      <c r="F14" s="430">
        <f>SUM(F12:F13)</f>
        <v>1172</v>
      </c>
      <c r="G14" s="313"/>
      <c r="H14" s="260"/>
    </row>
    <row r="15" spans="1:8" ht="15.75" customHeight="1">
      <c r="A15" s="220" t="s">
        <v>279</v>
      </c>
      <c r="B15" s="107"/>
      <c r="C15" s="107"/>
      <c r="D15" s="166"/>
      <c r="E15" s="166"/>
      <c r="F15" s="428"/>
      <c r="G15" s="313"/>
      <c r="H15" s="260"/>
    </row>
    <row r="16" spans="1:8" ht="15.75" customHeight="1">
      <c r="A16" s="220"/>
      <c r="B16" s="107"/>
      <c r="C16" s="418" t="s">
        <v>427</v>
      </c>
      <c r="D16" s="166"/>
      <c r="E16" s="166"/>
      <c r="F16" s="429">
        <v>102</v>
      </c>
      <c r="G16" s="313"/>
      <c r="H16" s="260"/>
    </row>
    <row r="17" spans="1:8" ht="15.75" customHeight="1">
      <c r="A17" s="221"/>
      <c r="B17" s="143"/>
      <c r="C17" s="418" t="s">
        <v>423</v>
      </c>
      <c r="D17" s="166"/>
      <c r="E17" s="166"/>
      <c r="F17" s="429">
        <v>55</v>
      </c>
      <c r="G17" s="313"/>
      <c r="H17" s="260"/>
    </row>
    <row r="18" spans="1:8" ht="15.75" customHeight="1">
      <c r="A18" s="221"/>
      <c r="B18" s="107"/>
      <c r="C18" s="418" t="s">
        <v>428</v>
      </c>
      <c r="D18" s="166"/>
      <c r="E18" s="166"/>
      <c r="F18" s="429">
        <v>106</v>
      </c>
      <c r="G18" s="313"/>
      <c r="H18" s="260"/>
    </row>
    <row r="19" spans="1:8" ht="15.75" customHeight="1">
      <c r="A19" s="221"/>
      <c r="B19" s="107"/>
      <c r="C19" s="418" t="s">
        <v>425</v>
      </c>
      <c r="D19" s="166"/>
      <c r="E19" s="166"/>
      <c r="F19" s="429">
        <v>27</v>
      </c>
      <c r="G19" s="313"/>
      <c r="H19" s="260"/>
    </row>
    <row r="20" spans="1:8" ht="15.75" customHeight="1">
      <c r="A20" s="221"/>
      <c r="B20" s="107"/>
      <c r="C20" s="418" t="s">
        <v>424</v>
      </c>
      <c r="D20" s="166"/>
      <c r="E20" s="166"/>
      <c r="F20" s="429">
        <v>51</v>
      </c>
      <c r="G20" s="313"/>
      <c r="H20" s="260"/>
    </row>
    <row r="21" spans="1:8" ht="15.75" customHeight="1">
      <c r="A21" s="221"/>
      <c r="B21" s="107"/>
      <c r="C21" s="418" t="s">
        <v>426</v>
      </c>
      <c r="D21" s="166"/>
      <c r="E21" s="166"/>
      <c r="F21" s="429">
        <v>57</v>
      </c>
      <c r="G21" s="313"/>
      <c r="H21" s="260"/>
    </row>
    <row r="22" spans="1:8" ht="15.75" customHeight="1">
      <c r="A22" s="220" t="s">
        <v>198</v>
      </c>
      <c r="B22" s="107"/>
      <c r="C22" s="418"/>
      <c r="D22" s="166"/>
      <c r="E22" s="166"/>
      <c r="F22" s="430">
        <f>SUM(F16:F21)</f>
        <v>398</v>
      </c>
      <c r="G22" s="313"/>
      <c r="H22" s="260"/>
    </row>
    <row r="23" spans="1:8" ht="15.75">
      <c r="A23" s="125" t="s">
        <v>432</v>
      </c>
      <c r="B23" s="144"/>
      <c r="C23" s="145"/>
      <c r="D23" s="325">
        <f>SUM(D10:D18)</f>
        <v>450</v>
      </c>
      <c r="E23" s="325">
        <f>SUM(E10:E18)</f>
        <v>450</v>
      </c>
      <c r="F23" s="325">
        <f>F14+F22</f>
        <v>1570</v>
      </c>
      <c r="G23" s="419">
        <f>F23/D23*100</f>
        <v>348.8888888888889</v>
      </c>
      <c r="H23" s="420">
        <f>F23/E23*100</f>
        <v>348.8888888888889</v>
      </c>
    </row>
  </sheetData>
  <sheetProtection/>
  <mergeCells count="9">
    <mergeCell ref="A9:C9"/>
    <mergeCell ref="A3:H3"/>
    <mergeCell ref="A4:H4"/>
    <mergeCell ref="H6:H8"/>
    <mergeCell ref="G6:G8"/>
    <mergeCell ref="A6:C8"/>
    <mergeCell ref="D6:D8"/>
    <mergeCell ref="E6:E8"/>
    <mergeCell ref="F6:F8"/>
  </mergeCells>
  <printOptions horizontalCentered="1"/>
  <pageMargins left="0.15748031496062992" right="0.15748031496062992" top="1.1023622047244095" bottom="0.7480314960629921" header="0.6299212598425197" footer="0.1968503937007874"/>
  <pageSetup firstPageNumber="23" useFirstPageNumber="1" horizontalDpi="360" verticalDpi="360" orientation="landscape" paperSize="9" r:id="rId1"/>
  <headerFooter alignWithMargins="0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F27"/>
  <sheetViews>
    <sheetView zoomScale="120" zoomScaleNormal="120" zoomScalePageLayoutView="0" workbookViewId="0" topLeftCell="A1">
      <selection activeCell="A1" sqref="A1:F20"/>
    </sheetView>
  </sheetViews>
  <sheetFormatPr defaultColWidth="9.00390625" defaultRowHeight="15.75"/>
  <cols>
    <col min="1" max="1" width="49.375" style="0" customWidth="1"/>
    <col min="2" max="2" width="14.25390625" style="0" customWidth="1"/>
    <col min="3" max="3" width="14.125" style="0" customWidth="1"/>
    <col min="4" max="4" width="11.125" style="0" customWidth="1"/>
    <col min="5" max="5" width="11.50390625" style="0" customWidth="1"/>
    <col min="6" max="6" width="12.50390625" style="0" customWidth="1"/>
    <col min="9" max="9" width="13.375" style="0" bestFit="1" customWidth="1"/>
  </cols>
  <sheetData>
    <row r="1" ht="15.75">
      <c r="A1" t="s">
        <v>285</v>
      </c>
    </row>
    <row r="2" ht="15.75">
      <c r="F2" s="5" t="s">
        <v>227</v>
      </c>
    </row>
    <row r="3" spans="1:6" ht="30" customHeight="1">
      <c r="A3" s="488" t="s">
        <v>395</v>
      </c>
      <c r="B3" s="488"/>
      <c r="C3" s="488"/>
      <c r="D3" s="488"/>
      <c r="E3" s="488"/>
      <c r="F3" s="488"/>
    </row>
    <row r="4" spans="1:3" ht="15.75">
      <c r="A4" s="8"/>
      <c r="B4" s="8"/>
      <c r="C4" s="8"/>
    </row>
    <row r="5" spans="1:3" ht="15.75">
      <c r="A5" s="6"/>
      <c r="B5" s="6"/>
      <c r="C5" s="6"/>
    </row>
    <row r="6" ht="15.75">
      <c r="F6" s="5" t="s">
        <v>28</v>
      </c>
    </row>
    <row r="7" spans="1:6" s="4" customFormat="1" ht="15.75" customHeight="1">
      <c r="A7" s="499" t="s">
        <v>46</v>
      </c>
      <c r="B7" s="501" t="s">
        <v>284</v>
      </c>
      <c r="C7" s="497" t="s">
        <v>283</v>
      </c>
      <c r="D7" s="497" t="s">
        <v>286</v>
      </c>
      <c r="E7" s="497" t="s">
        <v>400</v>
      </c>
      <c r="F7" s="497" t="s">
        <v>401</v>
      </c>
    </row>
    <row r="8" spans="1:6" s="4" customFormat="1" ht="15.75" customHeight="1">
      <c r="A8" s="500"/>
      <c r="B8" s="502"/>
      <c r="C8" s="498"/>
      <c r="D8" s="498"/>
      <c r="E8" s="498"/>
      <c r="F8" s="498"/>
    </row>
    <row r="9" spans="1:6" s="4" customFormat="1" ht="15.75">
      <c r="A9" s="222" t="s">
        <v>29</v>
      </c>
      <c r="B9" s="222" t="s">
        <v>30</v>
      </c>
      <c r="C9" s="223" t="s">
        <v>31</v>
      </c>
      <c r="D9" s="224" t="s">
        <v>32</v>
      </c>
      <c r="E9" s="223" t="s">
        <v>33</v>
      </c>
      <c r="F9" s="222" t="s">
        <v>34</v>
      </c>
    </row>
    <row r="10" spans="1:6" s="4" customFormat="1" ht="15.75">
      <c r="A10" s="225" t="s">
        <v>275</v>
      </c>
      <c r="B10" s="181">
        <v>24324</v>
      </c>
      <c r="C10" s="181">
        <v>24324</v>
      </c>
      <c r="D10" s="181">
        <v>24444</v>
      </c>
      <c r="E10" s="235">
        <f>(D10/B10)*100</f>
        <v>100.49333991119882</v>
      </c>
      <c r="F10" s="235">
        <f>(D10/C10)*100</f>
        <v>100.49333991119882</v>
      </c>
    </row>
    <row r="11" spans="1:6" ht="15.75">
      <c r="A11" s="230" t="s">
        <v>37</v>
      </c>
      <c r="B11" s="229">
        <f>SUM(B9:B10)</f>
        <v>24324</v>
      </c>
      <c r="C11" s="229">
        <f>SUM(C9:C10)</f>
        <v>24324</v>
      </c>
      <c r="D11" s="229">
        <f>SUM(D9:D10)</f>
        <v>24444</v>
      </c>
      <c r="E11" s="335">
        <f>(D11/B11)*100</f>
        <v>100.49333991119882</v>
      </c>
      <c r="F11" s="236">
        <f aca="true" t="shared" si="0" ref="F11:F20">(D11/C11)*100</f>
        <v>100.49333991119882</v>
      </c>
    </row>
    <row r="12" spans="1:6" ht="15.75">
      <c r="A12" s="226"/>
      <c r="B12" s="184"/>
      <c r="C12" s="184"/>
      <c r="D12" s="184"/>
      <c r="E12" s="235"/>
      <c r="F12" s="232"/>
    </row>
    <row r="13" spans="1:6" ht="15.75">
      <c r="A13" s="227" t="s">
        <v>294</v>
      </c>
      <c r="B13" s="184">
        <f>SUM(B14:B14)</f>
        <v>5110</v>
      </c>
      <c r="C13" s="184">
        <f>SUM(C14:C14)</f>
        <v>5110</v>
      </c>
      <c r="D13" s="184">
        <f>SUM(D14:D14)</f>
        <v>5110</v>
      </c>
      <c r="E13" s="334">
        <f aca="true" t="shared" si="1" ref="E13:E20">(D13/B13)*100</f>
        <v>100</v>
      </c>
      <c r="F13" s="233">
        <f>(D13/C13)*100</f>
        <v>100</v>
      </c>
    </row>
    <row r="14" spans="1:6" ht="15.75">
      <c r="A14" s="237" t="s">
        <v>422</v>
      </c>
      <c r="B14" s="181">
        <v>5110</v>
      </c>
      <c r="C14" s="181">
        <v>5110</v>
      </c>
      <c r="D14" s="181">
        <v>5110</v>
      </c>
      <c r="E14" s="235">
        <f t="shared" si="1"/>
        <v>100</v>
      </c>
      <c r="F14" s="234">
        <f>(D14/C14)*100</f>
        <v>100</v>
      </c>
    </row>
    <row r="15" spans="1:6" ht="15.75">
      <c r="A15" s="227" t="s">
        <v>295</v>
      </c>
      <c r="B15" s="184">
        <f>SUM(B16:B19)</f>
        <v>19214</v>
      </c>
      <c r="C15" s="184">
        <f>SUM(C16:C19)</f>
        <v>19214</v>
      </c>
      <c r="D15" s="184">
        <f>SUM(D16:D19)</f>
        <v>11989</v>
      </c>
      <c r="E15" s="334">
        <f t="shared" si="1"/>
        <v>62.3972103674404</v>
      </c>
      <c r="F15" s="233">
        <f t="shared" si="0"/>
        <v>62.3972103674404</v>
      </c>
    </row>
    <row r="16" spans="1:6" ht="15.75">
      <c r="A16" s="409" t="s">
        <v>293</v>
      </c>
      <c r="B16" s="181">
        <v>2143</v>
      </c>
      <c r="C16" s="181">
        <v>2143</v>
      </c>
      <c r="D16" s="181">
        <v>2143</v>
      </c>
      <c r="E16" s="235">
        <f t="shared" si="1"/>
        <v>100</v>
      </c>
      <c r="F16" s="234">
        <f t="shared" si="0"/>
        <v>100</v>
      </c>
    </row>
    <row r="17" spans="1:6" ht="15.75">
      <c r="A17" s="409" t="s">
        <v>430</v>
      </c>
      <c r="B17" s="181">
        <v>3255</v>
      </c>
      <c r="C17" s="181">
        <v>3255</v>
      </c>
      <c r="D17" s="181">
        <v>3255</v>
      </c>
      <c r="E17" s="235">
        <f t="shared" si="1"/>
        <v>100</v>
      </c>
      <c r="F17" s="234">
        <f t="shared" si="0"/>
        <v>100</v>
      </c>
    </row>
    <row r="18" spans="1:6" ht="15.75">
      <c r="A18" s="409" t="s">
        <v>431</v>
      </c>
      <c r="B18" s="181">
        <v>6591</v>
      </c>
      <c r="C18" s="181">
        <v>6591</v>
      </c>
      <c r="D18" s="181">
        <v>6591</v>
      </c>
      <c r="E18" s="235">
        <f t="shared" si="1"/>
        <v>100</v>
      </c>
      <c r="F18" s="234">
        <f t="shared" si="0"/>
        <v>100</v>
      </c>
    </row>
    <row r="19" spans="1:6" ht="15.75">
      <c r="A19" s="409" t="s">
        <v>452</v>
      </c>
      <c r="B19" s="181">
        <v>7225</v>
      </c>
      <c r="C19" s="181">
        <v>7225</v>
      </c>
      <c r="D19" s="181">
        <v>0</v>
      </c>
      <c r="E19" s="235">
        <f>(D19/B19)*100</f>
        <v>0</v>
      </c>
      <c r="F19" s="234">
        <f>(D19/C19)*100</f>
        <v>0</v>
      </c>
    </row>
    <row r="20" spans="1:6" ht="15.75">
      <c r="A20" s="228" t="s">
        <v>38</v>
      </c>
      <c r="B20" s="229">
        <f>B13+B15</f>
        <v>24324</v>
      </c>
      <c r="C20" s="229">
        <f>C13+C15</f>
        <v>24324</v>
      </c>
      <c r="D20" s="229">
        <f>D13+D15</f>
        <v>17099</v>
      </c>
      <c r="E20" s="231">
        <f t="shared" si="1"/>
        <v>70.29682617990463</v>
      </c>
      <c r="F20" s="231">
        <f t="shared" si="0"/>
        <v>70.29682617990463</v>
      </c>
    </row>
    <row r="22" ht="15.75">
      <c r="A22" s="333"/>
    </row>
    <row r="23" ht="15.75">
      <c r="A23" s="333"/>
    </row>
    <row r="24" ht="15.75">
      <c r="A24" s="333"/>
    </row>
    <row r="25" ht="15.75">
      <c r="A25" s="333"/>
    </row>
    <row r="26" ht="15.75">
      <c r="A26" s="333"/>
    </row>
    <row r="27" ht="15.75">
      <c r="A27" s="333"/>
    </row>
  </sheetData>
  <sheetProtection/>
  <mergeCells count="7">
    <mergeCell ref="A3:F3"/>
    <mergeCell ref="F7:F8"/>
    <mergeCell ref="A7:A8"/>
    <mergeCell ref="D7:D8"/>
    <mergeCell ref="B7:B8"/>
    <mergeCell ref="C7:C8"/>
    <mergeCell ref="E7:E8"/>
  </mergeCells>
  <printOptions horizontalCentered="1"/>
  <pageMargins left="0.15748031496062992" right="0.15748031496062992" top="0.6299212598425197" bottom="0.7086614173228347" header="0.35433070866141736" footer="0.1968503937007874"/>
  <pageSetup firstPageNumber="24" useFirstPageNumber="1" horizontalDpi="600" verticalDpi="600" orientation="landscape" paperSize="9" r:id="rId1"/>
  <headerFooter alignWithMargins="0"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G15"/>
  <sheetViews>
    <sheetView zoomScalePageLayoutView="0" workbookViewId="0" topLeftCell="A1">
      <selection activeCell="A1" sqref="A1:D17"/>
    </sheetView>
  </sheetViews>
  <sheetFormatPr defaultColWidth="9.00390625" defaultRowHeight="15.75"/>
  <cols>
    <col min="1" max="1" width="30.25390625" style="28" customWidth="1"/>
    <col min="2" max="2" width="6.375" style="28" bestFit="1" customWidth="1"/>
    <col min="3" max="3" width="19.75390625" style="28" bestFit="1" customWidth="1"/>
    <col min="4" max="4" width="11.625" style="28" customWidth="1"/>
    <col min="5" max="5" width="9.00390625" style="76" customWidth="1"/>
  </cols>
  <sheetData>
    <row r="1" ht="15.75">
      <c r="D1" s="62" t="s">
        <v>25</v>
      </c>
    </row>
    <row r="3" spans="1:4" ht="15.75">
      <c r="A3" s="439" t="s">
        <v>79</v>
      </c>
      <c r="B3" s="439"/>
      <c r="C3" s="439"/>
      <c r="D3" s="439"/>
    </row>
    <row r="4" spans="1:4" ht="15.75">
      <c r="A4" s="503"/>
      <c r="B4" s="503"/>
      <c r="C4" s="503"/>
      <c r="D4" s="503"/>
    </row>
    <row r="5" spans="1:4" ht="15.75">
      <c r="A5" s="439" t="s">
        <v>80</v>
      </c>
      <c r="B5" s="439"/>
      <c r="C5" s="439"/>
      <c r="D5" s="439"/>
    </row>
    <row r="6" ht="15.75">
      <c r="D6" s="5" t="s">
        <v>28</v>
      </c>
    </row>
    <row r="7" spans="1:4" ht="15.75">
      <c r="A7" s="504" t="s">
        <v>39</v>
      </c>
      <c r="B7" s="77" t="s">
        <v>88</v>
      </c>
      <c r="C7" s="506" t="s">
        <v>89</v>
      </c>
      <c r="D7" s="126" t="s">
        <v>90</v>
      </c>
    </row>
    <row r="8" spans="1:4" ht="15.75">
      <c r="A8" s="505"/>
      <c r="B8" s="78" t="s">
        <v>91</v>
      </c>
      <c r="C8" s="507"/>
      <c r="D8" s="127">
        <v>44377</v>
      </c>
    </row>
    <row r="9" spans="1:4" ht="15.75">
      <c r="A9" s="128" t="s">
        <v>92</v>
      </c>
      <c r="B9" s="61"/>
      <c r="C9" s="79"/>
      <c r="D9" s="129"/>
    </row>
    <row r="10" spans="1:7" s="83" customFormat="1" ht="15" customHeight="1">
      <c r="A10" s="130"/>
      <c r="B10" s="80"/>
      <c r="C10" s="80"/>
      <c r="D10" s="131"/>
      <c r="E10" s="81"/>
      <c r="F10" s="82"/>
      <c r="G10" s="82"/>
    </row>
    <row r="11" spans="1:7" s="27" customFormat="1" ht="15.75">
      <c r="A11" s="132"/>
      <c r="B11" s="61"/>
      <c r="C11" s="61"/>
      <c r="D11" s="133"/>
      <c r="E11" s="84"/>
      <c r="F11" s="85"/>
      <c r="G11" s="85"/>
    </row>
    <row r="12" spans="1:7" ht="15.75">
      <c r="A12" s="132"/>
      <c r="B12" s="61"/>
      <c r="C12" s="61"/>
      <c r="D12" s="133"/>
      <c r="E12" s="84"/>
      <c r="F12" s="13"/>
      <c r="G12" s="13"/>
    </row>
    <row r="13" spans="1:7" ht="15.75">
      <c r="A13" s="132"/>
      <c r="B13" s="61"/>
      <c r="C13" s="61"/>
      <c r="D13" s="133"/>
      <c r="E13" s="84"/>
      <c r="F13" s="13"/>
      <c r="G13" s="13"/>
    </row>
    <row r="14" spans="1:7" ht="15.75">
      <c r="A14" s="132"/>
      <c r="B14" s="61"/>
      <c r="C14" s="61"/>
      <c r="D14" s="133"/>
      <c r="E14" s="84"/>
      <c r="F14" s="13"/>
      <c r="G14" s="13"/>
    </row>
    <row r="15" spans="1:7" s="83" customFormat="1" ht="15.75">
      <c r="A15" s="134" t="s">
        <v>93</v>
      </c>
      <c r="B15" s="86"/>
      <c r="C15" s="86"/>
      <c r="D15" s="135"/>
      <c r="E15" s="81"/>
      <c r="F15" s="82"/>
      <c r="G15" s="82"/>
    </row>
  </sheetData>
  <sheetProtection/>
  <mergeCells count="5">
    <mergeCell ref="A3:D3"/>
    <mergeCell ref="A4:D4"/>
    <mergeCell ref="A7:A8"/>
    <mergeCell ref="C7:C8"/>
    <mergeCell ref="A5:D5"/>
  </mergeCells>
  <printOptions horizontalCentered="1"/>
  <pageMargins left="0.1968503937007874" right="0.1968503937007874" top="1.1811023622047245" bottom="0.1968503937007874" header="0.7480314960629921" footer="0.15748031496062992"/>
  <pageSetup firstPageNumber="25" useFirstPageNumber="1" horizontalDpi="600" verticalDpi="600" orientation="portrait" paperSize="9" r:id="rId1"/>
  <headerFooter alignWithMargins="0">
    <oddHeader>&amp;C&amp;P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J12"/>
  <sheetViews>
    <sheetView zoomScale="130" zoomScaleNormal="130" zoomScalePageLayoutView="0" workbookViewId="0" topLeftCell="A1">
      <selection activeCell="A1" sqref="A1:G13"/>
    </sheetView>
  </sheetViews>
  <sheetFormatPr defaultColWidth="9.00390625" defaultRowHeight="15.75"/>
  <cols>
    <col min="1" max="1" width="11.75390625" style="0" customWidth="1"/>
    <col min="2" max="2" width="46.50390625" style="0" customWidth="1"/>
    <col min="3" max="4" width="7.625" style="0" bestFit="1" customWidth="1"/>
    <col min="5" max="5" width="11.25390625" style="0" customWidth="1"/>
    <col min="6" max="6" width="7.125" style="0" customWidth="1"/>
    <col min="7" max="7" width="44.875" style="0" customWidth="1"/>
  </cols>
  <sheetData>
    <row r="1" ht="15.75">
      <c r="G1" s="5" t="s">
        <v>21</v>
      </c>
    </row>
    <row r="3" spans="1:7" ht="15.75">
      <c r="A3" s="439" t="s">
        <v>300</v>
      </c>
      <c r="B3" s="439"/>
      <c r="C3" s="439"/>
      <c r="D3" s="439"/>
      <c r="E3" s="439"/>
      <c r="F3" s="439"/>
      <c r="G3" s="439"/>
    </row>
    <row r="4" spans="1:7" ht="15.75">
      <c r="A4" s="439" t="s">
        <v>80</v>
      </c>
      <c r="B4" s="439"/>
      <c r="C4" s="439"/>
      <c r="D4" s="439"/>
      <c r="E4" s="439"/>
      <c r="F4" s="439"/>
      <c r="G4" s="439"/>
    </row>
    <row r="5" ht="15.75">
      <c r="G5" s="5" t="s">
        <v>28</v>
      </c>
    </row>
    <row r="6" spans="1:7" ht="24" customHeight="1">
      <c r="A6" s="515" t="s">
        <v>39</v>
      </c>
      <c r="B6" s="509" t="s">
        <v>82</v>
      </c>
      <c r="C6" s="508" t="s">
        <v>216</v>
      </c>
      <c r="D6" s="508"/>
      <c r="E6" s="509" t="s">
        <v>83</v>
      </c>
      <c r="F6" s="511" t="s">
        <v>213</v>
      </c>
      <c r="G6" s="513" t="s">
        <v>84</v>
      </c>
    </row>
    <row r="7" spans="1:10" ht="30.75" customHeight="1">
      <c r="A7" s="516"/>
      <c r="B7" s="510"/>
      <c r="C7" s="101" t="s">
        <v>296</v>
      </c>
      <c r="D7" s="101" t="s">
        <v>305</v>
      </c>
      <c r="E7" s="510"/>
      <c r="F7" s="512"/>
      <c r="G7" s="514"/>
      <c r="J7" s="75"/>
    </row>
    <row r="8" spans="1:7" ht="33" customHeight="1">
      <c r="A8" s="136" t="s">
        <v>85</v>
      </c>
      <c r="B8" s="137" t="s">
        <v>86</v>
      </c>
      <c r="C8" s="138"/>
      <c r="D8" s="138"/>
      <c r="E8" s="137"/>
      <c r="F8" s="137"/>
      <c r="G8" s="139"/>
    </row>
    <row r="9" spans="1:7" ht="15.75">
      <c r="A9" s="136"/>
      <c r="B9" s="140"/>
      <c r="C9" s="138"/>
      <c r="D9" s="138"/>
      <c r="E9" s="137"/>
      <c r="F9" s="137"/>
      <c r="G9" s="139"/>
    </row>
    <row r="10" spans="1:7" ht="31.5">
      <c r="A10" s="136" t="s">
        <v>87</v>
      </c>
      <c r="B10" s="140"/>
      <c r="C10" s="138"/>
      <c r="D10" s="138"/>
      <c r="E10" s="137"/>
      <c r="F10" s="137"/>
      <c r="G10" s="139"/>
    </row>
    <row r="11" spans="1:7" ht="15.75">
      <c r="A11" s="136"/>
      <c r="B11" s="140"/>
      <c r="C11" s="138"/>
      <c r="D11" s="138"/>
      <c r="E11" s="137"/>
      <c r="F11" s="137"/>
      <c r="G11" s="139"/>
    </row>
    <row r="12" spans="1:7" ht="15.75">
      <c r="A12" s="141" t="s">
        <v>198</v>
      </c>
      <c r="B12" s="29"/>
      <c r="C12" s="12"/>
      <c r="D12" s="12"/>
      <c r="E12" s="29"/>
      <c r="F12" s="29"/>
      <c r="G12" s="142"/>
    </row>
  </sheetData>
  <sheetProtection/>
  <mergeCells count="8">
    <mergeCell ref="A3:G3"/>
    <mergeCell ref="C6:D6"/>
    <mergeCell ref="E6:E7"/>
    <mergeCell ref="F6:F7"/>
    <mergeCell ref="G6:G7"/>
    <mergeCell ref="B6:B7"/>
    <mergeCell ref="A6:A7"/>
    <mergeCell ref="A4:G4"/>
  </mergeCells>
  <printOptions horizontalCentered="1"/>
  <pageMargins left="0.1968503937007874" right="0.15748031496062992" top="0.8661417322834646" bottom="0.5511811023622047" header="0.5905511811023623" footer="0.1968503937007874"/>
  <pageSetup firstPageNumber="26" useFirstPageNumber="1" horizontalDpi="600" verticalDpi="600" orientation="landscape" paperSize="9" scale="95" r:id="rId1"/>
  <headerFooter alignWithMargins="0">
    <oddHeader>&amp;C&amp;P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M35"/>
  <sheetViews>
    <sheetView zoomScale="120" zoomScaleNormal="120" zoomScalePageLayoutView="0" workbookViewId="0" topLeftCell="A1">
      <selection activeCell="A1" sqref="A1:G35"/>
    </sheetView>
  </sheetViews>
  <sheetFormatPr defaultColWidth="9.00390625" defaultRowHeight="15.75"/>
  <cols>
    <col min="1" max="1" width="88.00390625" style="104" customWidth="1"/>
    <col min="2" max="2" width="6.50390625" style="0" customWidth="1"/>
    <col min="7" max="7" width="12.875" style="0" customWidth="1"/>
  </cols>
  <sheetData>
    <row r="1" spans="1:8" ht="16.5">
      <c r="A1" s="31"/>
      <c r="G1" s="32" t="s">
        <v>255</v>
      </c>
      <c r="H1" s="50"/>
    </row>
    <row r="2" spans="1:7" ht="15.75">
      <c r="A2" s="517"/>
      <c r="B2" s="517"/>
      <c r="C2" s="517"/>
      <c r="D2" s="517"/>
      <c r="E2" s="517"/>
      <c r="F2" s="517"/>
      <c r="G2" s="517"/>
    </row>
    <row r="3" spans="1:7" ht="16.5">
      <c r="A3" s="518" t="s">
        <v>17</v>
      </c>
      <c r="B3" s="518"/>
      <c r="C3" s="518"/>
      <c r="D3" s="518"/>
      <c r="E3" s="518"/>
      <c r="F3" s="518"/>
      <c r="G3" s="518"/>
    </row>
    <row r="4" ht="15.75">
      <c r="G4" s="5" t="s">
        <v>28</v>
      </c>
    </row>
    <row r="5" spans="1:7" s="104" customFormat="1" ht="15.75" customHeight="1">
      <c r="A5" s="519" t="s">
        <v>237</v>
      </c>
      <c r="B5" s="519" t="s">
        <v>238</v>
      </c>
      <c r="C5" s="520" t="s">
        <v>239</v>
      </c>
      <c r="D5" s="520"/>
      <c r="E5" s="520"/>
      <c r="F5" s="520"/>
      <c r="G5" s="521" t="s">
        <v>47</v>
      </c>
    </row>
    <row r="6" spans="1:7" s="104" customFormat="1" ht="15.75">
      <c r="A6" s="519"/>
      <c r="B6" s="519"/>
      <c r="C6" s="520"/>
      <c r="D6" s="520"/>
      <c r="E6" s="520"/>
      <c r="F6" s="520"/>
      <c r="G6" s="522"/>
    </row>
    <row r="7" spans="1:13" s="104" customFormat="1" ht="15.75">
      <c r="A7" s="519"/>
      <c r="B7" s="519"/>
      <c r="C7" s="103" t="s">
        <v>274</v>
      </c>
      <c r="D7" s="103" t="s">
        <v>280</v>
      </c>
      <c r="E7" s="103" t="s">
        <v>303</v>
      </c>
      <c r="F7" s="103" t="s">
        <v>392</v>
      </c>
      <c r="G7" s="51" t="s">
        <v>240</v>
      </c>
      <c r="I7" s="105"/>
      <c r="J7" s="105"/>
      <c r="K7" s="105"/>
      <c r="L7" s="105"/>
      <c r="M7" s="106"/>
    </row>
    <row r="8" spans="1:13" s="55" customFormat="1" ht="11.25" customHeight="1">
      <c r="A8" s="58">
        <v>1</v>
      </c>
      <c r="B8" s="52">
        <v>2</v>
      </c>
      <c r="C8" s="52">
        <v>3</v>
      </c>
      <c r="D8" s="52">
        <v>4</v>
      </c>
      <c r="E8" s="52">
        <v>5</v>
      </c>
      <c r="F8" s="52">
        <v>6</v>
      </c>
      <c r="G8" s="52">
        <v>7</v>
      </c>
      <c r="I8" s="107"/>
      <c r="J8" s="107"/>
      <c r="K8" s="107"/>
      <c r="L8" s="107"/>
      <c r="M8" s="107"/>
    </row>
    <row r="9" spans="1:13" ht="15.75">
      <c r="A9" s="108" t="s">
        <v>40</v>
      </c>
      <c r="B9" s="52">
        <v>1</v>
      </c>
      <c r="C9" s="59">
        <v>25160</v>
      </c>
      <c r="D9" s="59">
        <f>SUM(C9*1.04)</f>
        <v>26166.4</v>
      </c>
      <c r="E9" s="59">
        <f>SUM(D9*1.043)</f>
        <v>27291.5552</v>
      </c>
      <c r="F9" s="59">
        <f>SUM(E9*1.041)</f>
        <v>28410.508963199998</v>
      </c>
      <c r="G9" s="59">
        <f aca="true" t="shared" si="0" ref="G9:G35">SUM(C9:F9)</f>
        <v>107028.4641632</v>
      </c>
      <c r="I9" s="109"/>
      <c r="J9" s="109"/>
      <c r="K9" s="109"/>
      <c r="L9" s="109"/>
      <c r="M9" s="11"/>
    </row>
    <row r="10" spans="1:13" ht="15.75">
      <c r="A10" s="108" t="s">
        <v>241</v>
      </c>
      <c r="B10" s="52">
        <v>2</v>
      </c>
      <c r="C10" s="59"/>
      <c r="D10" s="59"/>
      <c r="E10" s="59"/>
      <c r="F10" s="59"/>
      <c r="G10" s="59">
        <f t="shared" si="0"/>
        <v>0</v>
      </c>
      <c r="I10" s="109"/>
      <c r="J10" s="109"/>
      <c r="K10" s="109"/>
      <c r="L10" s="109"/>
      <c r="M10" s="11"/>
    </row>
    <row r="11" spans="1:13" ht="15.75">
      <c r="A11" s="108" t="s">
        <v>242</v>
      </c>
      <c r="B11" s="52">
        <v>3</v>
      </c>
      <c r="C11" s="59"/>
      <c r="D11" s="59">
        <f>SUM(C11*1.01)</f>
        <v>0</v>
      </c>
      <c r="E11" s="59">
        <f>SUM(D11*1.01)</f>
        <v>0</v>
      </c>
      <c r="F11" s="59">
        <f>SUM(E11*1.01)</f>
        <v>0</v>
      </c>
      <c r="G11" s="59">
        <f t="shared" si="0"/>
        <v>0</v>
      </c>
      <c r="I11" s="109"/>
      <c r="J11" s="109"/>
      <c r="K11" s="109"/>
      <c r="L11" s="109"/>
      <c r="M11" s="110"/>
    </row>
    <row r="12" spans="1:13" ht="15.75">
      <c r="A12" s="108" t="s">
        <v>0</v>
      </c>
      <c r="B12" s="52">
        <v>4</v>
      </c>
      <c r="C12" s="59"/>
      <c r="D12" s="59">
        <v>0</v>
      </c>
      <c r="E12" s="59">
        <v>0</v>
      </c>
      <c r="F12" s="59">
        <v>0</v>
      </c>
      <c r="G12" s="59">
        <f t="shared" si="0"/>
        <v>0</v>
      </c>
      <c r="I12" s="11"/>
      <c r="J12" s="11"/>
      <c r="K12" s="11"/>
      <c r="L12" s="11"/>
      <c r="M12" s="11"/>
    </row>
    <row r="13" spans="1:13" ht="15.75">
      <c r="A13" s="108" t="s">
        <v>1</v>
      </c>
      <c r="B13" s="52">
        <v>5</v>
      </c>
      <c r="C13" s="59"/>
      <c r="D13" s="59"/>
      <c r="E13" s="59"/>
      <c r="F13" s="59"/>
      <c r="G13" s="59">
        <f t="shared" si="0"/>
        <v>0</v>
      </c>
      <c r="I13" s="11"/>
      <c r="J13" s="11"/>
      <c r="K13" s="11"/>
      <c r="L13" s="11"/>
      <c r="M13" s="11"/>
    </row>
    <row r="14" spans="1:13" ht="15.75">
      <c r="A14" s="108" t="s">
        <v>2</v>
      </c>
      <c r="B14" s="52">
        <v>6</v>
      </c>
      <c r="C14" s="59"/>
      <c r="D14" s="59"/>
      <c r="E14" s="59"/>
      <c r="F14" s="59"/>
      <c r="G14" s="59">
        <f t="shared" si="0"/>
        <v>0</v>
      </c>
      <c r="I14" s="11"/>
      <c r="J14" s="11"/>
      <c r="K14" s="11"/>
      <c r="L14" s="11"/>
      <c r="M14" s="11"/>
    </row>
    <row r="15" spans="1:13" ht="15.75">
      <c r="A15" s="108" t="s">
        <v>3</v>
      </c>
      <c r="B15" s="52">
        <v>7</v>
      </c>
      <c r="C15" s="59"/>
      <c r="D15" s="59"/>
      <c r="E15" s="59"/>
      <c r="F15" s="59"/>
      <c r="G15" s="59">
        <f t="shared" si="0"/>
        <v>0</v>
      </c>
      <c r="I15" s="11"/>
      <c r="J15" s="11"/>
      <c r="K15" s="11"/>
      <c r="L15" s="11"/>
      <c r="M15" s="11"/>
    </row>
    <row r="16" spans="1:13" ht="15.75">
      <c r="A16" s="53" t="s">
        <v>4</v>
      </c>
      <c r="B16" s="54">
        <v>8</v>
      </c>
      <c r="C16" s="60">
        <f>SUM(C9:C15)</f>
        <v>25160</v>
      </c>
      <c r="D16" s="60">
        <f>SUM(D9:D15)</f>
        <v>26166.4</v>
      </c>
      <c r="E16" s="60">
        <f>SUM(E9:E15)</f>
        <v>27291.5552</v>
      </c>
      <c r="F16" s="60">
        <f>SUM(F9:F15)</f>
        <v>28410.508963199998</v>
      </c>
      <c r="G16" s="60">
        <f t="shared" si="0"/>
        <v>107028.4641632</v>
      </c>
      <c r="I16" s="111"/>
      <c r="J16" s="111"/>
      <c r="K16" s="111"/>
      <c r="L16" s="111"/>
      <c r="M16" s="11"/>
    </row>
    <row r="17" spans="1:13" ht="15.75">
      <c r="A17" s="53" t="s">
        <v>5</v>
      </c>
      <c r="B17" s="54">
        <v>9</v>
      </c>
      <c r="C17" s="60">
        <f>SUM(C16/2)</f>
        <v>12580</v>
      </c>
      <c r="D17" s="60">
        <f>SUM(D16/2)</f>
        <v>13083.2</v>
      </c>
      <c r="E17" s="60">
        <f>SUM(E16/2)</f>
        <v>13645.7776</v>
      </c>
      <c r="F17" s="60">
        <f>SUM(F16/2)</f>
        <v>14205.254481599999</v>
      </c>
      <c r="G17" s="60">
        <f t="shared" si="0"/>
        <v>53514.2320816</v>
      </c>
      <c r="I17" s="111"/>
      <c r="J17" s="111"/>
      <c r="K17" s="111"/>
      <c r="L17" s="111"/>
      <c r="M17" s="11"/>
    </row>
    <row r="18" spans="1:7" ht="15.75">
      <c r="A18" s="53" t="s">
        <v>6</v>
      </c>
      <c r="B18" s="54">
        <v>10</v>
      </c>
      <c r="C18" s="60">
        <f>SUM(C19:C25)</f>
        <v>0</v>
      </c>
      <c r="D18" s="60">
        <f>SUM(D19:D25)</f>
        <v>0</v>
      </c>
      <c r="E18" s="60">
        <f>SUM(E19:E25)</f>
        <v>0</v>
      </c>
      <c r="F18" s="60">
        <f>SUM(F19:F25)</f>
        <v>0</v>
      </c>
      <c r="G18" s="60">
        <f t="shared" si="0"/>
        <v>0</v>
      </c>
    </row>
    <row r="19" spans="1:7" ht="15.75">
      <c r="A19" s="108" t="s">
        <v>7</v>
      </c>
      <c r="B19" s="52">
        <v>11</v>
      </c>
      <c r="C19" s="59"/>
      <c r="D19" s="59"/>
      <c r="E19" s="59"/>
      <c r="F19" s="59"/>
      <c r="G19" s="59">
        <f t="shared" si="0"/>
        <v>0</v>
      </c>
    </row>
    <row r="20" spans="1:7" ht="15.75">
      <c r="A20" s="108" t="s">
        <v>8</v>
      </c>
      <c r="B20" s="52">
        <v>12</v>
      </c>
      <c r="C20" s="59"/>
      <c r="D20" s="59"/>
      <c r="E20" s="59"/>
      <c r="F20" s="59"/>
      <c r="G20" s="59">
        <f t="shared" si="0"/>
        <v>0</v>
      </c>
    </row>
    <row r="21" spans="1:7" ht="15.75">
      <c r="A21" s="108" t="s">
        <v>9</v>
      </c>
      <c r="B21" s="52">
        <v>13</v>
      </c>
      <c r="C21" s="59"/>
      <c r="D21" s="59"/>
      <c r="E21" s="59"/>
      <c r="F21" s="59"/>
      <c r="G21" s="59">
        <f t="shared" si="0"/>
        <v>0</v>
      </c>
    </row>
    <row r="22" spans="1:7" ht="15.75">
      <c r="A22" s="108" t="s">
        <v>10</v>
      </c>
      <c r="B22" s="52">
        <v>14</v>
      </c>
      <c r="C22" s="59"/>
      <c r="D22" s="59"/>
      <c r="E22" s="59"/>
      <c r="F22" s="59"/>
      <c r="G22" s="59">
        <f t="shared" si="0"/>
        <v>0</v>
      </c>
    </row>
    <row r="23" spans="1:10" ht="15.75">
      <c r="A23" s="108" t="s">
        <v>11</v>
      </c>
      <c r="B23" s="52">
        <v>15</v>
      </c>
      <c r="C23" s="59"/>
      <c r="D23" s="59"/>
      <c r="E23" s="59"/>
      <c r="F23" s="59"/>
      <c r="G23" s="59">
        <f t="shared" si="0"/>
        <v>0</v>
      </c>
      <c r="J23" s="112"/>
    </row>
    <row r="24" spans="1:7" ht="15.75">
      <c r="A24" s="108" t="s">
        <v>12</v>
      </c>
      <c r="B24" s="52">
        <v>16</v>
      </c>
      <c r="C24" s="59"/>
      <c r="D24" s="59"/>
      <c r="E24" s="59"/>
      <c r="F24" s="59"/>
      <c r="G24" s="59">
        <f t="shared" si="0"/>
        <v>0</v>
      </c>
    </row>
    <row r="25" spans="1:7" ht="15.75">
      <c r="A25" s="108" t="s">
        <v>13</v>
      </c>
      <c r="B25" s="52">
        <v>17</v>
      </c>
      <c r="C25" s="59"/>
      <c r="D25" s="59"/>
      <c r="E25" s="59"/>
      <c r="F25" s="59"/>
      <c r="G25" s="59">
        <f t="shared" si="0"/>
        <v>0</v>
      </c>
    </row>
    <row r="26" spans="1:7" ht="15.75">
      <c r="A26" s="53" t="s">
        <v>14</v>
      </c>
      <c r="B26" s="54">
        <v>18</v>
      </c>
      <c r="C26" s="60">
        <f>SUM(C27:C33)</f>
        <v>0</v>
      </c>
      <c r="D26" s="60">
        <f>SUM(D27:D33)</f>
        <v>0</v>
      </c>
      <c r="E26" s="60">
        <f>SUM(E27:E33)</f>
        <v>0</v>
      </c>
      <c r="F26" s="60">
        <f>SUM(F27:F33)</f>
        <v>0</v>
      </c>
      <c r="G26" s="60">
        <f t="shared" si="0"/>
        <v>0</v>
      </c>
    </row>
    <row r="27" spans="1:7" ht="15.75">
      <c r="A27" s="108" t="s">
        <v>7</v>
      </c>
      <c r="B27" s="52">
        <v>19</v>
      </c>
      <c r="C27" s="59"/>
      <c r="D27" s="59"/>
      <c r="E27" s="59"/>
      <c r="F27" s="59"/>
      <c r="G27" s="59">
        <f t="shared" si="0"/>
        <v>0</v>
      </c>
    </row>
    <row r="28" spans="1:7" ht="15.75">
      <c r="A28" s="108" t="s">
        <v>8</v>
      </c>
      <c r="B28" s="52">
        <v>20</v>
      </c>
      <c r="C28" s="59"/>
      <c r="D28" s="59"/>
      <c r="E28" s="59"/>
      <c r="F28" s="59"/>
      <c r="G28" s="59">
        <f t="shared" si="0"/>
        <v>0</v>
      </c>
    </row>
    <row r="29" spans="1:7" ht="15.75">
      <c r="A29" s="108" t="s">
        <v>9</v>
      </c>
      <c r="B29" s="52">
        <v>21</v>
      </c>
      <c r="C29" s="59"/>
      <c r="D29" s="59"/>
      <c r="E29" s="59"/>
      <c r="F29" s="59"/>
      <c r="G29" s="59">
        <f t="shared" si="0"/>
        <v>0</v>
      </c>
    </row>
    <row r="30" spans="1:7" ht="15.75">
      <c r="A30" s="108" t="s">
        <v>10</v>
      </c>
      <c r="B30" s="52">
        <v>22</v>
      </c>
      <c r="C30" s="59"/>
      <c r="D30" s="59"/>
      <c r="E30" s="59"/>
      <c r="F30" s="59"/>
      <c r="G30" s="59">
        <f t="shared" si="0"/>
        <v>0</v>
      </c>
    </row>
    <row r="31" spans="1:7" ht="15.75">
      <c r="A31" s="108" t="s">
        <v>11</v>
      </c>
      <c r="B31" s="52">
        <v>23</v>
      </c>
      <c r="C31" s="59"/>
      <c r="D31" s="59"/>
      <c r="E31" s="59"/>
      <c r="F31" s="59"/>
      <c r="G31" s="59">
        <f t="shared" si="0"/>
        <v>0</v>
      </c>
    </row>
    <row r="32" spans="1:7" ht="15.75">
      <c r="A32" s="108" t="s">
        <v>12</v>
      </c>
      <c r="B32" s="52">
        <v>24</v>
      </c>
      <c r="C32" s="59"/>
      <c r="D32" s="59"/>
      <c r="E32" s="59"/>
      <c r="F32" s="59"/>
      <c r="G32" s="59">
        <f t="shared" si="0"/>
        <v>0</v>
      </c>
    </row>
    <row r="33" spans="1:7" ht="15.75">
      <c r="A33" s="108" t="s">
        <v>13</v>
      </c>
      <c r="B33" s="52">
        <v>25</v>
      </c>
      <c r="C33" s="59"/>
      <c r="D33" s="59"/>
      <c r="E33" s="59"/>
      <c r="F33" s="59"/>
      <c r="G33" s="59">
        <f t="shared" si="0"/>
        <v>0</v>
      </c>
    </row>
    <row r="34" spans="1:7" ht="15.75">
      <c r="A34" s="53" t="s">
        <v>15</v>
      </c>
      <c r="B34" s="54">
        <v>26</v>
      </c>
      <c r="C34" s="60">
        <f>SUM(C18+C26)</f>
        <v>0</v>
      </c>
      <c r="D34" s="60">
        <f>SUM(D18+D26)</f>
        <v>0</v>
      </c>
      <c r="E34" s="60">
        <f>SUM(E18+E26)</f>
        <v>0</v>
      </c>
      <c r="F34" s="60">
        <f>SUM(F18+F26)</f>
        <v>0</v>
      </c>
      <c r="G34" s="60">
        <f t="shared" si="0"/>
        <v>0</v>
      </c>
    </row>
    <row r="35" spans="1:7" ht="17.25" customHeight="1">
      <c r="A35" s="53" t="s">
        <v>16</v>
      </c>
      <c r="B35" s="54">
        <v>27</v>
      </c>
      <c r="C35" s="60">
        <f>SUM(C17-C34)</f>
        <v>12580</v>
      </c>
      <c r="D35" s="60">
        <f>SUM(D17-D34)</f>
        <v>13083.2</v>
      </c>
      <c r="E35" s="60">
        <f>SUM(E17-E34)</f>
        <v>13645.7776</v>
      </c>
      <c r="F35" s="60">
        <f>SUM(F17-F34)</f>
        <v>14205.254481599999</v>
      </c>
      <c r="G35" s="60">
        <f t="shared" si="0"/>
        <v>53514.2320816</v>
      </c>
    </row>
  </sheetData>
  <sheetProtection/>
  <mergeCells count="6">
    <mergeCell ref="A2:G2"/>
    <mergeCell ref="A3:G3"/>
    <mergeCell ref="A5:A7"/>
    <mergeCell ref="B5:B7"/>
    <mergeCell ref="C5:F6"/>
    <mergeCell ref="G5:G6"/>
  </mergeCells>
  <printOptions horizontalCentered="1"/>
  <pageMargins left="0.2362204724409449" right="0.15748031496062992" top="0.4724409448818898" bottom="0.2362204724409449" header="0.2755905511811024" footer="0.15748031496062992"/>
  <pageSetup firstPageNumber="27" useFirstPageNumber="1" horizontalDpi="600" verticalDpi="600" orientation="landscape" paperSize="9" scale="90" r:id="rId1"/>
  <headerFooter alignWithMargins="0">
    <oddHeader>&amp;C&amp;P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H31"/>
  <sheetViews>
    <sheetView zoomScalePageLayoutView="0" workbookViewId="0" topLeftCell="A1">
      <selection activeCell="A1" sqref="A1:F13"/>
    </sheetView>
  </sheetViews>
  <sheetFormatPr defaultColWidth="9.00390625" defaultRowHeight="15.75"/>
  <cols>
    <col min="1" max="1" width="64.25390625" style="33" customWidth="1"/>
    <col min="2" max="2" width="11.75390625" style="33" customWidth="1"/>
    <col min="3" max="4" width="9.625" style="33" customWidth="1"/>
    <col min="5" max="5" width="10.625" style="33" customWidth="1"/>
    <col min="6" max="6" width="11.25390625" style="33" customWidth="1"/>
    <col min="7" max="16384" width="9.00390625" style="35" customWidth="1"/>
  </cols>
  <sheetData>
    <row r="1" ht="15.75">
      <c r="F1" s="34" t="s">
        <v>22</v>
      </c>
    </row>
    <row r="2" spans="1:6" ht="15.75">
      <c r="A2" s="523"/>
      <c r="B2" s="523"/>
      <c r="C2" s="523"/>
      <c r="D2" s="523"/>
      <c r="E2" s="523"/>
      <c r="F2" s="523"/>
    </row>
    <row r="3" spans="1:6" ht="15.75">
      <c r="A3" s="524" t="s">
        <v>383</v>
      </c>
      <c r="B3" s="524"/>
      <c r="C3" s="524"/>
      <c r="D3" s="524"/>
      <c r="E3" s="524"/>
      <c r="F3" s="524"/>
    </row>
    <row r="4" spans="1:6" ht="15.75">
      <c r="A4" s="524" t="s">
        <v>80</v>
      </c>
      <c r="B4" s="524"/>
      <c r="C4" s="524"/>
      <c r="D4" s="524"/>
      <c r="E4" s="524"/>
      <c r="F4" s="524"/>
    </row>
    <row r="5" ht="15.75">
      <c r="F5" s="34" t="s">
        <v>28</v>
      </c>
    </row>
    <row r="6" spans="1:7" ht="15.75">
      <c r="A6" s="527" t="s">
        <v>39</v>
      </c>
      <c r="B6" s="525" t="s">
        <v>228</v>
      </c>
      <c r="C6" s="525"/>
      <c r="D6" s="527" t="s">
        <v>229</v>
      </c>
      <c r="E6" s="525" t="s">
        <v>230</v>
      </c>
      <c r="F6" s="526"/>
      <c r="G6" s="36"/>
    </row>
    <row r="7" spans="1:7" ht="47.25">
      <c r="A7" s="528"/>
      <c r="B7" s="240" t="s">
        <v>231</v>
      </c>
      <c r="C7" s="241" t="s">
        <v>232</v>
      </c>
      <c r="D7" s="528"/>
      <c r="E7" s="240" t="s">
        <v>233</v>
      </c>
      <c r="F7" s="240" t="s">
        <v>234</v>
      </c>
      <c r="G7" s="36"/>
    </row>
    <row r="8" spans="1:7" ht="15.75">
      <c r="A8" s="239"/>
      <c r="B8" s="239"/>
      <c r="C8" s="239"/>
      <c r="D8" s="239"/>
      <c r="E8" s="239"/>
      <c r="F8" s="239"/>
      <c r="G8" s="36"/>
    </row>
    <row r="9" spans="1:7" s="48" customFormat="1" ht="15.75">
      <c r="A9" s="242" t="s">
        <v>235</v>
      </c>
      <c r="B9" s="244"/>
      <c r="C9" s="244"/>
      <c r="D9" s="244"/>
      <c r="E9" s="244"/>
      <c r="F9" s="248"/>
      <c r="G9" s="47"/>
    </row>
    <row r="10" spans="1:7" s="48" customFormat="1" ht="15.75">
      <c r="A10" s="152"/>
      <c r="B10" s="244"/>
      <c r="C10" s="246"/>
      <c r="D10" s="244"/>
      <c r="E10" s="246"/>
      <c r="F10" s="244"/>
      <c r="G10" s="47"/>
    </row>
    <row r="11" spans="1:7" s="48" customFormat="1" ht="15.75">
      <c r="A11" s="243"/>
      <c r="B11" s="245"/>
      <c r="C11" s="247"/>
      <c r="D11" s="247"/>
      <c r="E11" s="247"/>
      <c r="F11" s="249"/>
      <c r="G11" s="47"/>
    </row>
    <row r="12" spans="1:8" s="46" customFormat="1" ht="15.75">
      <c r="A12" s="250" t="s">
        <v>254</v>
      </c>
      <c r="B12" s="251"/>
      <c r="C12" s="252">
        <f>SUM(C10:C11)</f>
        <v>0</v>
      </c>
      <c r="D12" s="252">
        <f>SUM(D10:D11)</f>
        <v>0</v>
      </c>
      <c r="E12" s="252">
        <f>SUM(E10:E11)</f>
        <v>0</v>
      </c>
      <c r="F12" s="238">
        <f>SUM(F10:F11)</f>
        <v>0</v>
      </c>
      <c r="G12" s="44"/>
      <c r="H12" s="45"/>
    </row>
    <row r="13" spans="1:8" ht="15.75">
      <c r="A13" s="39"/>
      <c r="B13" s="39"/>
      <c r="C13" s="40"/>
      <c r="D13" s="40"/>
      <c r="E13" s="40"/>
      <c r="F13" s="40"/>
      <c r="G13" s="36"/>
      <c r="H13" s="38"/>
    </row>
    <row r="14" spans="1:7" ht="15.75">
      <c r="A14" s="35"/>
      <c r="B14" s="39"/>
      <c r="C14" s="49"/>
      <c r="D14" s="49"/>
      <c r="E14" s="49"/>
      <c r="F14" s="49"/>
      <c r="G14" s="36"/>
    </row>
    <row r="15" spans="1:7" ht="15.75">
      <c r="A15" s="37"/>
      <c r="B15" s="37"/>
      <c r="C15" s="37"/>
      <c r="D15" s="37"/>
      <c r="E15" s="37"/>
      <c r="F15" s="37"/>
      <c r="G15" s="36"/>
    </row>
    <row r="16" spans="1:7" ht="15.75">
      <c r="A16" s="37"/>
      <c r="B16" s="37"/>
      <c r="C16" s="37"/>
      <c r="D16" s="37"/>
      <c r="E16" s="37"/>
      <c r="F16" s="37"/>
      <c r="G16" s="36"/>
    </row>
    <row r="17" spans="3:5" ht="15.75">
      <c r="C17" s="41"/>
      <c r="D17" s="41"/>
      <c r="E17" s="41"/>
    </row>
    <row r="31" spans="3:5" ht="15.75">
      <c r="C31" s="41"/>
      <c r="D31" s="41"/>
      <c r="E31" s="41"/>
    </row>
  </sheetData>
  <sheetProtection/>
  <mergeCells count="7">
    <mergeCell ref="A2:F2"/>
    <mergeCell ref="A3:F3"/>
    <mergeCell ref="B6:C6"/>
    <mergeCell ref="E6:F6"/>
    <mergeCell ref="A6:A7"/>
    <mergeCell ref="D6:D7"/>
    <mergeCell ref="A4:F4"/>
  </mergeCells>
  <printOptions horizontalCentered="1"/>
  <pageMargins left="0.15748031496062992" right="0.2755905511811024" top="0.4724409448818898" bottom="0.31496062992125984" header="0.2755905511811024" footer="0.1968503937007874"/>
  <pageSetup firstPageNumber="28" useFirstPageNumber="1" horizontalDpi="600" verticalDpi="600" orientation="landscape" paperSize="9" r:id="rId1"/>
  <headerFooter alignWithMargins="0">
    <oddHeader>&amp;C&amp;P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AS51"/>
  <sheetViews>
    <sheetView zoomScale="130" zoomScaleNormal="130" zoomScalePageLayoutView="0" workbookViewId="0" topLeftCell="A1">
      <selection activeCell="A1" sqref="A1:D24"/>
    </sheetView>
  </sheetViews>
  <sheetFormatPr defaultColWidth="8.00390625" defaultRowHeight="15.75"/>
  <cols>
    <col min="1" max="1" width="5.125" style="15" customWidth="1"/>
    <col min="2" max="2" width="36.125" style="15" customWidth="1"/>
    <col min="3" max="3" width="17.25390625" style="15" customWidth="1"/>
    <col min="4" max="4" width="14.25390625" style="15" customWidth="1"/>
    <col min="5" max="5" width="8.875" style="16" bestFit="1" customWidth="1"/>
    <col min="6" max="16384" width="8.00390625" style="16" customWidth="1"/>
  </cols>
  <sheetData>
    <row r="1" spans="1:4" ht="15.75">
      <c r="A1" s="14"/>
      <c r="D1" s="14" t="s">
        <v>23</v>
      </c>
    </row>
    <row r="2" spans="1:4" ht="15.75">
      <c r="A2" s="14"/>
      <c r="D2" s="14"/>
    </row>
    <row r="3" spans="1:4" ht="15.75">
      <c r="A3" s="14"/>
      <c r="D3" s="14"/>
    </row>
    <row r="4" spans="1:4" ht="32.25" customHeight="1">
      <c r="A4" s="532" t="s">
        <v>385</v>
      </c>
      <c r="B4" s="532"/>
      <c r="C4" s="532"/>
      <c r="D4" s="532"/>
    </row>
    <row r="5" spans="1:45" ht="15.75">
      <c r="A5" s="14"/>
      <c r="B5" s="17"/>
      <c r="C5" s="17"/>
      <c r="D5" s="17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</row>
    <row r="6" spans="1:45" ht="15.75" customHeight="1">
      <c r="A6" s="537" t="s">
        <v>199</v>
      </c>
      <c r="B6" s="538"/>
      <c r="C6" s="535" t="s">
        <v>384</v>
      </c>
      <c r="D6" s="533" t="s">
        <v>442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</row>
    <row r="7" spans="1:45" ht="32.25" customHeight="1">
      <c r="A7" s="539"/>
      <c r="B7" s="540"/>
      <c r="C7" s="536"/>
      <c r="D7" s="534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</row>
    <row r="8" spans="1:45" ht="15.75">
      <c r="A8" s="529" t="s">
        <v>200</v>
      </c>
      <c r="B8" s="530"/>
      <c r="C8" s="315"/>
      <c r="D8" s="253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</row>
    <row r="9" spans="1:45" ht="15.75">
      <c r="A9" s="254"/>
      <c r="B9" s="314" t="s">
        <v>19</v>
      </c>
      <c r="C9" s="316">
        <v>2</v>
      </c>
      <c r="D9" s="253">
        <v>2</v>
      </c>
      <c r="E9" s="19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</row>
    <row r="10" spans="1:45" ht="15.75">
      <c r="A10" s="254"/>
      <c r="B10" s="314" t="s">
        <v>20</v>
      </c>
      <c r="C10" s="316">
        <v>1</v>
      </c>
      <c r="D10" s="253">
        <f>SUM(C10:C10)</f>
        <v>1</v>
      </c>
      <c r="E10" s="19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</row>
    <row r="11" spans="1:45" ht="15.75">
      <c r="A11" s="254"/>
      <c r="B11" s="314" t="s">
        <v>252</v>
      </c>
      <c r="C11" s="316">
        <v>1</v>
      </c>
      <c r="D11" s="253">
        <f>SUM(C11:C11)</f>
        <v>1</v>
      </c>
      <c r="E11" s="19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</row>
    <row r="12" spans="1:45" ht="15.75">
      <c r="A12" s="254"/>
      <c r="B12" s="314" t="s">
        <v>304</v>
      </c>
      <c r="C12" s="316">
        <v>1</v>
      </c>
      <c r="D12" s="253">
        <v>1</v>
      </c>
      <c r="E12" s="19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</row>
    <row r="13" spans="1:45" ht="15.75">
      <c r="A13" s="321" t="s">
        <v>297</v>
      </c>
      <c r="B13" s="332"/>
      <c r="C13" s="20">
        <f>SUM(C9:C12)</f>
        <v>5</v>
      </c>
      <c r="D13" s="255">
        <f>SUM(D9:D12)</f>
        <v>5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</row>
    <row r="14" spans="1:45" ht="15.75">
      <c r="A14" s="541" t="s">
        <v>386</v>
      </c>
      <c r="B14" s="542"/>
      <c r="C14" s="318"/>
      <c r="D14" s="253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</row>
    <row r="15" spans="1:45" ht="15.75">
      <c r="A15" s="323"/>
      <c r="B15" s="324"/>
      <c r="C15" s="319"/>
      <c r="D15" s="253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</row>
    <row r="16" spans="1:45" ht="15.75">
      <c r="A16" s="322" t="s">
        <v>298</v>
      </c>
      <c r="B16" s="320"/>
      <c r="C16" s="317">
        <f>SUM(C14:C15)</f>
        <v>0</v>
      </c>
      <c r="D16" s="255">
        <f>SUM(D14:D15)</f>
        <v>0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</row>
    <row r="17" spans="1:45" ht="15.75">
      <c r="A17" s="256" t="s">
        <v>299</v>
      </c>
      <c r="B17" s="42"/>
      <c r="C17" s="43">
        <f>SUM(C13+C16)</f>
        <v>5</v>
      </c>
      <c r="D17" s="257">
        <f>SUM(D13+D16)</f>
        <v>5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</row>
    <row r="18" spans="1:45" ht="15.75">
      <c r="A18" s="21"/>
      <c r="B18" s="22"/>
      <c r="C18" s="22"/>
      <c r="D18" s="23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</row>
    <row r="19" spans="1:45" ht="15.75">
      <c r="A19" s="543" t="s">
        <v>387</v>
      </c>
      <c r="B19" s="543"/>
      <c r="C19" s="22"/>
      <c r="D19" s="23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</row>
    <row r="20" spans="1:45" ht="15.75">
      <c r="A20" s="531" t="s">
        <v>388</v>
      </c>
      <c r="B20" s="531"/>
      <c r="C20" s="26"/>
      <c r="D20" s="24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</row>
    <row r="21" spans="1:3" ht="15.75">
      <c r="A21" s="25"/>
      <c r="B21" s="17" t="s">
        <v>389</v>
      </c>
      <c r="C21" s="17"/>
    </row>
    <row r="22" spans="1:3" ht="15.75">
      <c r="A22" s="25"/>
      <c r="B22" s="17" t="s">
        <v>390</v>
      </c>
      <c r="C22" s="17"/>
    </row>
    <row r="23" spans="1:3" ht="15.75">
      <c r="A23" s="25"/>
      <c r="B23" s="17" t="s">
        <v>391</v>
      </c>
      <c r="C23" s="17"/>
    </row>
    <row r="24" spans="1:3" ht="15.75">
      <c r="A24" s="25"/>
      <c r="B24" s="17"/>
      <c r="C24" s="17"/>
    </row>
    <row r="25" spans="1:3" ht="15.75">
      <c r="A25" s="25"/>
      <c r="B25" s="17"/>
      <c r="C25" s="17"/>
    </row>
    <row r="26" spans="1:3" ht="15.75">
      <c r="A26" s="25"/>
      <c r="B26" s="17"/>
      <c r="C26" s="17"/>
    </row>
    <row r="27" spans="1:3" ht="15.75">
      <c r="A27" s="25"/>
      <c r="B27" s="17"/>
      <c r="C27" s="17"/>
    </row>
    <row r="28" spans="1:3" ht="15.75">
      <c r="A28" s="25"/>
      <c r="B28" s="17"/>
      <c r="C28" s="17"/>
    </row>
    <row r="29" spans="1:3" ht="15.75">
      <c r="A29" s="25"/>
      <c r="B29" s="17"/>
      <c r="C29" s="17"/>
    </row>
    <row r="30" spans="1:3" ht="15.75">
      <c r="A30" s="25"/>
      <c r="B30" s="17"/>
      <c r="C30" s="17"/>
    </row>
    <row r="31" spans="1:3" ht="15.75">
      <c r="A31" s="25"/>
      <c r="B31" s="17"/>
      <c r="C31" s="17"/>
    </row>
    <row r="32" spans="1:3" ht="15.75">
      <c r="A32" s="25"/>
      <c r="B32" s="17"/>
      <c r="C32" s="17"/>
    </row>
    <row r="33" spans="1:3" ht="15.75">
      <c r="A33" s="25"/>
      <c r="B33" s="17"/>
      <c r="C33" s="17"/>
    </row>
    <row r="34" spans="1:3" ht="15.75">
      <c r="A34" s="25"/>
      <c r="B34" s="17"/>
      <c r="C34" s="17"/>
    </row>
    <row r="35" spans="1:3" ht="15.75">
      <c r="A35" s="25"/>
      <c r="B35" s="17"/>
      <c r="C35" s="17"/>
    </row>
    <row r="36" spans="1:3" ht="15.75">
      <c r="A36" s="25"/>
      <c r="B36" s="17"/>
      <c r="C36" s="17"/>
    </row>
    <row r="37" spans="1:3" ht="15.75">
      <c r="A37" s="25"/>
      <c r="B37" s="17"/>
      <c r="C37" s="17"/>
    </row>
    <row r="38" spans="1:3" ht="15.75">
      <c r="A38" s="25"/>
      <c r="B38" s="17"/>
      <c r="C38" s="17"/>
    </row>
    <row r="39" spans="1:3" ht="15.75">
      <c r="A39" s="25"/>
      <c r="B39" s="17"/>
      <c r="C39" s="17"/>
    </row>
    <row r="40" spans="1:3" ht="15.75">
      <c r="A40" s="25"/>
      <c r="B40" s="17"/>
      <c r="C40" s="17"/>
    </row>
    <row r="41" spans="1:3" ht="15.75">
      <c r="A41" s="25"/>
      <c r="B41" s="17"/>
      <c r="C41" s="17"/>
    </row>
    <row r="42" spans="1:3" ht="15.75">
      <c r="A42" s="25"/>
      <c r="B42" s="17"/>
      <c r="C42" s="17"/>
    </row>
    <row r="43" spans="1:3" ht="15.75">
      <c r="A43" s="25"/>
      <c r="B43" s="17"/>
      <c r="C43" s="17"/>
    </row>
    <row r="44" spans="1:3" ht="15.75">
      <c r="A44" s="25"/>
      <c r="B44" s="17"/>
      <c r="C44" s="17"/>
    </row>
    <row r="45" spans="1:3" ht="15.75">
      <c r="A45" s="25"/>
      <c r="B45" s="17"/>
      <c r="C45" s="17"/>
    </row>
    <row r="46" spans="1:3" ht="15.75">
      <c r="A46" s="25"/>
      <c r="B46" s="17"/>
      <c r="C46" s="17"/>
    </row>
    <row r="47" spans="1:3" ht="15.75">
      <c r="A47" s="25"/>
      <c r="B47" s="17"/>
      <c r="C47" s="17"/>
    </row>
    <row r="48" spans="1:3" ht="15.75">
      <c r="A48" s="25"/>
      <c r="B48" s="17"/>
      <c r="C48" s="17"/>
    </row>
    <row r="49" spans="2:3" ht="15.75">
      <c r="B49" s="17"/>
      <c r="C49" s="17"/>
    </row>
    <row r="50" spans="2:3" ht="15.75">
      <c r="B50" s="17"/>
      <c r="C50" s="17"/>
    </row>
    <row r="51" spans="2:3" ht="15.75">
      <c r="B51" s="17"/>
      <c r="C51" s="17"/>
    </row>
  </sheetData>
  <sheetProtection/>
  <mergeCells count="8">
    <mergeCell ref="A8:B8"/>
    <mergeCell ref="A20:B20"/>
    <mergeCell ref="A4:D4"/>
    <mergeCell ref="D6:D7"/>
    <mergeCell ref="C6:C7"/>
    <mergeCell ref="A6:B7"/>
    <mergeCell ref="A14:B14"/>
    <mergeCell ref="A19:B19"/>
  </mergeCells>
  <printOptions horizontalCentered="1"/>
  <pageMargins left="0.31496062992125984" right="0.4724409448818898" top="0.5511811023622047" bottom="0.7086614173228347" header="0.2755905511811024" footer="0.3937007874015748"/>
  <pageSetup firstPageNumber="29" useFirstPageNumber="1" horizontalDpi="600" verticalDpi="600" orientation="portrait" paperSize="9" r:id="rId1"/>
  <headerFooter alignWithMargins="0">
    <oddHeader>&amp;C&amp;P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C11"/>
  <sheetViews>
    <sheetView zoomScalePageLayoutView="0" workbookViewId="0" topLeftCell="A1">
      <selection activeCell="A1" sqref="A1:C14"/>
    </sheetView>
  </sheetViews>
  <sheetFormatPr defaultColWidth="9.00390625" defaultRowHeight="15.75"/>
  <cols>
    <col min="1" max="1" width="22.875" style="0" bestFit="1" customWidth="1"/>
    <col min="2" max="2" width="23.00390625" style="0" bestFit="1" customWidth="1"/>
    <col min="3" max="3" width="22.25390625" style="0" customWidth="1"/>
  </cols>
  <sheetData>
    <row r="1" spans="1:3" ht="15.75">
      <c r="A1" s="14"/>
      <c r="B1" s="15"/>
      <c r="C1" s="14" t="s">
        <v>443</v>
      </c>
    </row>
    <row r="2" spans="1:3" ht="15.75">
      <c r="A2" s="544"/>
      <c r="B2" s="544"/>
      <c r="C2" s="544"/>
    </row>
    <row r="3" spans="1:3" ht="15.75">
      <c r="A3" s="532" t="s">
        <v>447</v>
      </c>
      <c r="B3" s="532"/>
      <c r="C3" s="532"/>
    </row>
    <row r="4" spans="1:3" ht="15.75" customHeight="1">
      <c r="A4" s="532"/>
      <c r="B4" s="532"/>
      <c r="C4" s="532"/>
    </row>
    <row r="5" spans="1:3" ht="15.75">
      <c r="A5" s="14"/>
      <c r="B5" s="17"/>
      <c r="C5" s="17"/>
    </row>
    <row r="6" spans="1:3" ht="15.75">
      <c r="A6" s="537" t="s">
        <v>199</v>
      </c>
      <c r="B6" s="546" t="s">
        <v>384</v>
      </c>
      <c r="C6" s="538" t="s">
        <v>448</v>
      </c>
    </row>
    <row r="7" spans="1:3" ht="15.75">
      <c r="A7" s="539"/>
      <c r="B7" s="547"/>
      <c r="C7" s="540"/>
    </row>
    <row r="8" spans="1:3" ht="15.75">
      <c r="A8" s="529"/>
      <c r="B8" s="545"/>
      <c r="C8" s="253"/>
    </row>
    <row r="9" spans="1:3" ht="15.75">
      <c r="A9" s="424" t="s">
        <v>444</v>
      </c>
      <c r="B9" s="425"/>
      <c r="C9" s="253"/>
    </row>
    <row r="10" spans="1:3" ht="15.75">
      <c r="A10" s="426" t="s">
        <v>445</v>
      </c>
      <c r="B10" s="11"/>
      <c r="C10" s="253">
        <v>1</v>
      </c>
    </row>
    <row r="11" spans="1:3" ht="15.75">
      <c r="A11" s="427" t="s">
        <v>446</v>
      </c>
      <c r="B11" s="20">
        <f>SUM(B9:B10)</f>
        <v>0</v>
      </c>
      <c r="C11" s="255">
        <f>SUM(C9:C10)</f>
        <v>1</v>
      </c>
    </row>
  </sheetData>
  <sheetProtection/>
  <mergeCells count="6">
    <mergeCell ref="A2:C2"/>
    <mergeCell ref="A6:A7"/>
    <mergeCell ref="C6:C7"/>
    <mergeCell ref="A8:B8"/>
    <mergeCell ref="B6:B7"/>
    <mergeCell ref="A3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&amp;C30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16"/>
  <sheetViews>
    <sheetView zoomScalePageLayoutView="0" workbookViewId="0" topLeftCell="A1">
      <selection activeCell="D2" sqref="D2"/>
    </sheetView>
  </sheetViews>
  <sheetFormatPr defaultColWidth="9.00390625" defaultRowHeight="15.75"/>
  <cols>
    <col min="1" max="1" width="36.25390625" style="0" customWidth="1"/>
    <col min="2" max="2" width="10.50390625" style="0" customWidth="1"/>
    <col min="3" max="3" width="7.625" style="0" customWidth="1"/>
    <col min="4" max="4" width="33.75390625" style="0" bestFit="1" customWidth="1"/>
  </cols>
  <sheetData>
    <row r="1" ht="15.75">
      <c r="D1" s="5" t="s">
        <v>309</v>
      </c>
    </row>
    <row r="3" spans="1:4" ht="15.75">
      <c r="A3" s="440"/>
      <c r="B3" s="440"/>
      <c r="C3" s="440"/>
      <c r="D3" s="440"/>
    </row>
    <row r="4" spans="1:4" ht="15.75">
      <c r="A4" s="439" t="s">
        <v>308</v>
      </c>
      <c r="B4" s="439"/>
      <c r="C4" s="439"/>
      <c r="D4" s="439"/>
    </row>
    <row r="5" spans="1:4" ht="15.75">
      <c r="A5" s="439"/>
      <c r="B5" s="439"/>
      <c r="C5" s="439"/>
      <c r="D5" s="439"/>
    </row>
    <row r="7" ht="15.75">
      <c r="D7" s="5" t="s">
        <v>28</v>
      </c>
    </row>
    <row r="8" spans="1:4" ht="15.75">
      <c r="A8" s="114" t="s">
        <v>214</v>
      </c>
      <c r="B8" s="264" t="s">
        <v>215</v>
      </c>
      <c r="C8" s="264" t="s">
        <v>216</v>
      </c>
      <c r="D8" s="259" t="s">
        <v>217</v>
      </c>
    </row>
    <row r="9" spans="1:6" ht="15.75">
      <c r="A9" s="261" t="s">
        <v>244</v>
      </c>
      <c r="B9" s="265">
        <v>3</v>
      </c>
      <c r="C9" s="265">
        <v>80</v>
      </c>
      <c r="D9" s="260" t="s">
        <v>24</v>
      </c>
      <c r="E9" s="30"/>
      <c r="F9" s="30"/>
    </row>
    <row r="10" spans="1:4" ht="15.75">
      <c r="A10" s="261" t="s">
        <v>243</v>
      </c>
      <c r="B10" s="265"/>
      <c r="C10" s="265"/>
      <c r="D10" s="260"/>
    </row>
    <row r="11" spans="1:4" ht="30.75" customHeight="1">
      <c r="A11" s="261" t="s">
        <v>26</v>
      </c>
      <c r="B11" s="265"/>
      <c r="C11" s="265"/>
      <c r="D11" s="260"/>
    </row>
    <row r="12" spans="1:4" ht="15.75">
      <c r="A12" s="72" t="s">
        <v>218</v>
      </c>
      <c r="B12" s="72"/>
      <c r="C12" s="72"/>
      <c r="D12" s="219"/>
    </row>
    <row r="13" spans="1:4" ht="15.75">
      <c r="A13" s="262" t="s">
        <v>219</v>
      </c>
      <c r="B13" s="72"/>
      <c r="C13" s="265"/>
      <c r="D13" s="219"/>
    </row>
    <row r="14" spans="1:4" ht="15.75">
      <c r="A14" s="262" t="s">
        <v>220</v>
      </c>
      <c r="B14" s="72"/>
      <c r="C14" s="266"/>
      <c r="D14" s="219"/>
    </row>
    <row r="15" spans="1:4" ht="15.75">
      <c r="A15" s="263" t="s">
        <v>221</v>
      </c>
      <c r="B15" s="72"/>
      <c r="C15" s="267"/>
      <c r="D15" s="219"/>
    </row>
    <row r="16" spans="1:4" ht="15.75">
      <c r="A16" s="114" t="s">
        <v>198</v>
      </c>
      <c r="B16" s="114">
        <f>SUM(B9:B15)</f>
        <v>3</v>
      </c>
      <c r="C16" s="114">
        <f>SUM(C9:C15)</f>
        <v>80</v>
      </c>
      <c r="D16" s="142"/>
    </row>
  </sheetData>
  <sheetProtection/>
  <mergeCells count="3">
    <mergeCell ref="A4:D4"/>
    <mergeCell ref="A3:D3"/>
    <mergeCell ref="A5:D5"/>
  </mergeCells>
  <printOptions horizontalCentered="1"/>
  <pageMargins left="0.1968503937007874" right="0.15748031496062992" top="0.984251968503937" bottom="0.984251968503937" header="0.5118110236220472" footer="0.5118110236220472"/>
  <pageSetup firstPageNumber="11" useFirstPageNumber="1" horizontalDpi="600" verticalDpi="600" orientation="portrait" paperSize="9" scale="95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28"/>
  <sheetViews>
    <sheetView zoomScale="120" zoomScaleNormal="120" zoomScalePageLayoutView="0" workbookViewId="0" topLeftCell="A2">
      <selection activeCell="F4" sqref="F4:G4"/>
    </sheetView>
  </sheetViews>
  <sheetFormatPr defaultColWidth="9.00390625" defaultRowHeight="15.75"/>
  <cols>
    <col min="1" max="1" width="3.375" style="0" bestFit="1" customWidth="1"/>
    <col min="2" max="2" width="45.75390625" style="0" bestFit="1" customWidth="1"/>
    <col min="3" max="5" width="8.00390625" style="0" bestFit="1" customWidth="1"/>
    <col min="6" max="6" width="4.125" style="0" bestFit="1" customWidth="1"/>
    <col min="7" max="7" width="49.25390625" style="0" bestFit="1" customWidth="1"/>
    <col min="8" max="9" width="8.00390625" style="0" bestFit="1" customWidth="1"/>
    <col min="10" max="10" width="11.00390625" style="0" customWidth="1"/>
  </cols>
  <sheetData>
    <row r="1" spans="1:11" ht="15.75">
      <c r="A1" s="345"/>
      <c r="B1" s="87"/>
      <c r="C1" s="88"/>
      <c r="D1" s="88"/>
      <c r="E1" s="88"/>
      <c r="F1" s="88"/>
      <c r="G1" s="88"/>
      <c r="H1" s="87"/>
      <c r="I1" s="346"/>
      <c r="J1" s="89" t="s">
        <v>310</v>
      </c>
      <c r="K1" s="88"/>
    </row>
    <row r="2" spans="1:11" ht="15.75">
      <c r="A2" s="345"/>
      <c r="B2" s="447" t="s">
        <v>338</v>
      </c>
      <c r="C2" s="447"/>
      <c r="D2" s="447"/>
      <c r="E2" s="447"/>
      <c r="F2" s="447"/>
      <c r="G2" s="447"/>
      <c r="H2" s="447"/>
      <c r="I2" s="447"/>
      <c r="J2" s="447"/>
      <c r="K2" s="447"/>
    </row>
    <row r="3" spans="1:11" ht="16.5" thickBot="1">
      <c r="A3" s="345"/>
      <c r="B3" s="90"/>
      <c r="C3" s="90"/>
      <c r="D3" s="90"/>
      <c r="E3" s="90"/>
      <c r="F3" s="90"/>
      <c r="G3" s="90"/>
      <c r="H3" s="90"/>
      <c r="I3" s="347"/>
      <c r="J3" s="90" t="s">
        <v>28</v>
      </c>
      <c r="K3" s="90"/>
    </row>
    <row r="4" spans="1:11" ht="48" thickTop="1">
      <c r="A4" s="448" t="s">
        <v>39</v>
      </c>
      <c r="B4" s="449"/>
      <c r="C4" s="348" t="s">
        <v>339</v>
      </c>
      <c r="D4" s="348" t="s">
        <v>340</v>
      </c>
      <c r="E4" s="348" t="s">
        <v>435</v>
      </c>
      <c r="F4" s="450" t="s">
        <v>39</v>
      </c>
      <c r="G4" s="449"/>
      <c r="H4" s="348" t="s">
        <v>339</v>
      </c>
      <c r="I4" s="348" t="s">
        <v>340</v>
      </c>
      <c r="J4" s="421" t="s">
        <v>435</v>
      </c>
      <c r="K4" s="88"/>
    </row>
    <row r="5" spans="1:11" ht="15.75">
      <c r="A5" s="451" t="s">
        <v>48</v>
      </c>
      <c r="B5" s="452"/>
      <c r="C5" s="88"/>
      <c r="D5" s="349"/>
      <c r="E5" s="350"/>
      <c r="F5" s="453" t="s">
        <v>49</v>
      </c>
      <c r="G5" s="454"/>
      <c r="H5" s="349"/>
      <c r="I5" s="351"/>
      <c r="J5" s="352"/>
      <c r="K5" s="88"/>
    </row>
    <row r="6" spans="1:11" ht="15.75">
      <c r="A6" s="353" t="s">
        <v>29</v>
      </c>
      <c r="B6" s="354" t="s">
        <v>94</v>
      </c>
      <c r="C6" s="355">
        <v>25976</v>
      </c>
      <c r="D6" s="355">
        <v>30753</v>
      </c>
      <c r="E6" s="356">
        <f>'1.mell. '!U17</f>
        <v>13559</v>
      </c>
      <c r="F6" s="357" t="s">
        <v>29</v>
      </c>
      <c r="G6" s="354" t="s">
        <v>50</v>
      </c>
      <c r="H6" s="358">
        <v>13686</v>
      </c>
      <c r="I6" s="359">
        <v>19519</v>
      </c>
      <c r="J6" s="360">
        <f>'2. mell.'!L8</f>
        <v>10981</v>
      </c>
      <c r="K6" s="88"/>
    </row>
    <row r="7" spans="1:11" ht="15.75">
      <c r="A7" s="353" t="s">
        <v>30</v>
      </c>
      <c r="B7" s="354" t="s">
        <v>97</v>
      </c>
      <c r="C7" s="358">
        <v>7180</v>
      </c>
      <c r="D7" s="358">
        <v>24445</v>
      </c>
      <c r="E7" s="361">
        <f>'1.mell. '!U36</f>
        <v>10053</v>
      </c>
      <c r="F7" s="357" t="s">
        <v>30</v>
      </c>
      <c r="G7" s="354" t="s">
        <v>96</v>
      </c>
      <c r="H7" s="358">
        <v>2664</v>
      </c>
      <c r="I7" s="359">
        <v>3218</v>
      </c>
      <c r="J7" s="360">
        <f>'2. mell.'!L9</f>
        <v>1651</v>
      </c>
      <c r="K7" s="88"/>
    </row>
    <row r="8" spans="1:11" ht="15.75">
      <c r="A8" s="353" t="s">
        <v>31</v>
      </c>
      <c r="B8" s="354" t="s">
        <v>98</v>
      </c>
      <c r="C8" s="358">
        <v>5647</v>
      </c>
      <c r="D8" s="358">
        <v>5686</v>
      </c>
      <c r="E8" s="361">
        <f>'1.mell. '!U47</f>
        <v>2864</v>
      </c>
      <c r="F8" s="357" t="s">
        <v>31</v>
      </c>
      <c r="G8" s="354" t="s">
        <v>65</v>
      </c>
      <c r="H8" s="358">
        <v>16265</v>
      </c>
      <c r="I8" s="346">
        <v>23443</v>
      </c>
      <c r="J8" s="360">
        <f>'2. mell.'!L40</f>
        <v>14837</v>
      </c>
      <c r="K8" s="88"/>
    </row>
    <row r="9" spans="1:11" ht="15.75">
      <c r="A9" s="353" t="s">
        <v>32</v>
      </c>
      <c r="B9" s="354" t="s">
        <v>101</v>
      </c>
      <c r="C9" s="358">
        <v>0</v>
      </c>
      <c r="D9" s="358">
        <v>0</v>
      </c>
      <c r="E9" s="361">
        <f>SUM('[10]1.mell. '!H61)</f>
        <v>0</v>
      </c>
      <c r="F9" s="357" t="s">
        <v>32</v>
      </c>
      <c r="G9" s="354" t="s">
        <v>60</v>
      </c>
      <c r="H9" s="358">
        <v>1240</v>
      </c>
      <c r="I9" s="346">
        <v>942</v>
      </c>
      <c r="J9" s="360">
        <f>'2. mell.'!L41</f>
        <v>242</v>
      </c>
      <c r="K9" s="88"/>
    </row>
    <row r="10" spans="1:11" ht="15.75">
      <c r="A10" s="362" t="s">
        <v>33</v>
      </c>
      <c r="B10" s="363" t="s">
        <v>311</v>
      </c>
      <c r="C10" s="364">
        <f>SUM(C6:C9)</f>
        <v>38803</v>
      </c>
      <c r="D10" s="364">
        <f>SUM(D6:D9)</f>
        <v>60884</v>
      </c>
      <c r="E10" s="365">
        <f>SUM(E6:E9)</f>
        <v>26476</v>
      </c>
      <c r="F10" s="357" t="s">
        <v>33</v>
      </c>
      <c r="G10" s="354" t="s">
        <v>100</v>
      </c>
      <c r="H10" s="358">
        <v>9238</v>
      </c>
      <c r="I10" s="346">
        <v>6090</v>
      </c>
      <c r="J10" s="360">
        <f>'2. mell.'!L42</f>
        <v>3521</v>
      </c>
      <c r="K10" s="88"/>
    </row>
    <row r="11" spans="1:11" ht="15.75">
      <c r="A11" s="353" t="s">
        <v>34</v>
      </c>
      <c r="B11" s="354" t="s">
        <v>256</v>
      </c>
      <c r="C11" s="358">
        <v>4290</v>
      </c>
      <c r="D11" s="358">
        <v>5604</v>
      </c>
      <c r="E11" s="361">
        <f>'1.mell. '!U63</f>
        <v>15448</v>
      </c>
      <c r="F11" s="366" t="s">
        <v>34</v>
      </c>
      <c r="G11" s="363" t="s">
        <v>312</v>
      </c>
      <c r="H11" s="367">
        <f>SUM(H6:H10)</f>
        <v>43093</v>
      </c>
      <c r="I11" s="367">
        <f>SUM(I6:I10)</f>
        <v>53212</v>
      </c>
      <c r="J11" s="368">
        <f>SUM(J6:J10)</f>
        <v>31232</v>
      </c>
      <c r="K11" s="88"/>
    </row>
    <row r="12" spans="1:11" ht="15.75">
      <c r="A12" s="353" t="s">
        <v>35</v>
      </c>
      <c r="B12" s="354" t="s">
        <v>313</v>
      </c>
      <c r="C12" s="358">
        <v>981</v>
      </c>
      <c r="D12" s="358">
        <v>902</v>
      </c>
      <c r="E12" s="361">
        <f>'1.mell. '!U66</f>
        <v>0</v>
      </c>
      <c r="F12" s="357" t="s">
        <v>35</v>
      </c>
      <c r="G12" s="354" t="s">
        <v>314</v>
      </c>
      <c r="H12" s="358">
        <v>981</v>
      </c>
      <c r="I12" s="346">
        <v>997</v>
      </c>
      <c r="J12" s="360">
        <f>'2. mell.'!L55</f>
        <v>902</v>
      </c>
      <c r="K12" s="88"/>
    </row>
    <row r="13" spans="1:11" ht="15.75">
      <c r="A13" s="362" t="s">
        <v>36</v>
      </c>
      <c r="B13" s="363" t="s">
        <v>315</v>
      </c>
      <c r="C13" s="367">
        <f>SUM(C10:C12)</f>
        <v>44074</v>
      </c>
      <c r="D13" s="367">
        <f>SUM(D10:D12)</f>
        <v>67390</v>
      </c>
      <c r="E13" s="369">
        <f>SUM(E10:E12)</f>
        <v>41924</v>
      </c>
      <c r="F13" s="370" t="s">
        <v>36</v>
      </c>
      <c r="G13" s="363" t="s">
        <v>316</v>
      </c>
      <c r="H13" s="367">
        <f>SUM(H11:H12)</f>
        <v>44074</v>
      </c>
      <c r="I13" s="367">
        <f>SUM(I11:I12)</f>
        <v>54209</v>
      </c>
      <c r="J13" s="368">
        <f>SUM(J11:J12)</f>
        <v>32134</v>
      </c>
      <c r="K13" s="88"/>
    </row>
    <row r="14" spans="1:11" ht="15.75">
      <c r="A14" s="353" t="s">
        <v>195</v>
      </c>
      <c r="B14" s="354" t="s">
        <v>95</v>
      </c>
      <c r="C14" s="358">
        <f>SUM('[10]1.mell. '!E21)</f>
        <v>0</v>
      </c>
      <c r="D14" s="358">
        <v>25506</v>
      </c>
      <c r="E14" s="361">
        <f>SUM('[10]1.mell. '!H21)</f>
        <v>0</v>
      </c>
      <c r="F14" s="357" t="s">
        <v>195</v>
      </c>
      <c r="G14" s="354" t="s">
        <v>102</v>
      </c>
      <c r="H14" s="358"/>
      <c r="I14" s="346">
        <v>8265</v>
      </c>
      <c r="J14" s="360">
        <f>'2. mell.'!L46+'3. mell'!D13</f>
        <v>6680</v>
      </c>
      <c r="K14" s="88"/>
    </row>
    <row r="15" spans="1:11" ht="15.75">
      <c r="A15" s="353" t="s">
        <v>196</v>
      </c>
      <c r="B15" s="354" t="s">
        <v>99</v>
      </c>
      <c r="C15" s="358">
        <f>SUM('[10]1.mell. '!E57)</f>
        <v>0</v>
      </c>
      <c r="D15" s="358">
        <v>321</v>
      </c>
      <c r="E15" s="361">
        <f>'1.mell. '!U52</f>
        <v>860</v>
      </c>
      <c r="F15" s="357" t="s">
        <v>196</v>
      </c>
      <c r="G15" s="354" t="s">
        <v>104</v>
      </c>
      <c r="H15" s="358"/>
      <c r="I15" s="346">
        <v>16715</v>
      </c>
      <c r="J15" s="360">
        <f>'3. mell'!D15</f>
        <v>11989</v>
      </c>
      <c r="K15" s="88"/>
    </row>
    <row r="16" spans="1:11" ht="15.75">
      <c r="A16" s="353" t="s">
        <v>197</v>
      </c>
      <c r="B16" s="354" t="s">
        <v>103</v>
      </c>
      <c r="C16" s="358">
        <f>SUM('[10]1.mell. '!E65)</f>
        <v>0</v>
      </c>
      <c r="D16" s="358">
        <f>SUM('[10]1.mell. '!G65)</f>
        <v>0</v>
      </c>
      <c r="E16" s="361">
        <f>SUM('[10]1.mell. '!H65)</f>
        <v>0</v>
      </c>
      <c r="F16" s="357" t="s">
        <v>197</v>
      </c>
      <c r="G16" s="354" t="s">
        <v>105</v>
      </c>
      <c r="H16" s="358">
        <v>14998</v>
      </c>
      <c r="I16" s="346"/>
      <c r="J16" s="360"/>
      <c r="K16" s="88"/>
    </row>
    <row r="17" spans="1:11" ht="15.75">
      <c r="A17" s="362" t="s">
        <v>257</v>
      </c>
      <c r="B17" s="363" t="s">
        <v>317</v>
      </c>
      <c r="C17" s="371">
        <f>SUM(C14:C16)</f>
        <v>0</v>
      </c>
      <c r="D17" s="371">
        <f>SUM(D14:D16)</f>
        <v>25827</v>
      </c>
      <c r="E17" s="372">
        <f>SUM(E14:E16)</f>
        <v>860</v>
      </c>
      <c r="F17" s="366" t="s">
        <v>257</v>
      </c>
      <c r="G17" s="363" t="s">
        <v>318</v>
      </c>
      <c r="H17" s="371">
        <f>SUM(H14:H16)</f>
        <v>14998</v>
      </c>
      <c r="I17" s="367">
        <f>SUM(I14:I16)</f>
        <v>24980</v>
      </c>
      <c r="J17" s="373">
        <f>SUM(J14:J16)</f>
        <v>18669</v>
      </c>
      <c r="K17" s="88"/>
    </row>
    <row r="18" spans="1:11" ht="15.75">
      <c r="A18" s="353" t="s">
        <v>258</v>
      </c>
      <c r="B18" s="354" t="s">
        <v>259</v>
      </c>
      <c r="C18" s="358">
        <v>14998</v>
      </c>
      <c r="D18" s="358">
        <v>25865</v>
      </c>
      <c r="E18" s="361">
        <v>24444</v>
      </c>
      <c r="F18" s="357" t="s">
        <v>258</v>
      </c>
      <c r="G18" s="354" t="s">
        <v>319</v>
      </c>
      <c r="H18" s="358"/>
      <c r="I18" s="346"/>
      <c r="J18" s="360"/>
      <c r="K18" s="88"/>
    </row>
    <row r="19" spans="1:11" ht="15.75">
      <c r="A19" s="353" t="s">
        <v>260</v>
      </c>
      <c r="B19" s="354" t="s">
        <v>106</v>
      </c>
      <c r="C19" s="358">
        <f>SUM('[10]1.mell. '!E71)</f>
        <v>0</v>
      </c>
      <c r="D19" s="358">
        <f>SUM('[10]1.mell. '!G71)</f>
        <v>0</v>
      </c>
      <c r="E19" s="374">
        <f>SUM('[10]1.mell. '!H71)</f>
        <v>0</v>
      </c>
      <c r="F19" s="357"/>
      <c r="G19" s="354"/>
      <c r="H19" s="358"/>
      <c r="I19" s="346"/>
      <c r="J19" s="352"/>
      <c r="K19" s="88"/>
    </row>
    <row r="20" spans="1:11" ht="15.75">
      <c r="A20" s="362" t="s">
        <v>320</v>
      </c>
      <c r="B20" s="375" t="s">
        <v>321</v>
      </c>
      <c r="C20" s="376">
        <f>SUM(C17:C19)</f>
        <v>14998</v>
      </c>
      <c r="D20" s="376">
        <f>SUM(D17:D19)</f>
        <v>51692</v>
      </c>
      <c r="E20" s="376">
        <f>SUM(E17:E19)</f>
        <v>25304</v>
      </c>
      <c r="F20" s="377" t="s">
        <v>260</v>
      </c>
      <c r="G20" s="375" t="s">
        <v>322</v>
      </c>
      <c r="H20" s="376">
        <f>SUM(H17:H19)</f>
        <v>14998</v>
      </c>
      <c r="I20" s="367">
        <f>SUM(I17:I19)</f>
        <v>24980</v>
      </c>
      <c r="J20" s="378">
        <f>SUM(J17:J19)</f>
        <v>18669</v>
      </c>
      <c r="K20" s="88"/>
    </row>
    <row r="21" spans="1:11" ht="15.75">
      <c r="A21" s="362" t="s">
        <v>323</v>
      </c>
      <c r="B21" s="379" t="s">
        <v>324</v>
      </c>
      <c r="C21" s="380">
        <f>SUM(C13+C20)</f>
        <v>59072</v>
      </c>
      <c r="D21" s="380">
        <f>SUM(D13+D20)</f>
        <v>119082</v>
      </c>
      <c r="E21" s="380">
        <f>SUM(E13+E20)</f>
        <v>67228</v>
      </c>
      <c r="F21" s="381" t="s">
        <v>320</v>
      </c>
      <c r="G21" s="379" t="s">
        <v>325</v>
      </c>
      <c r="H21" s="367">
        <f>SUM(H13+H20)</f>
        <v>59072</v>
      </c>
      <c r="I21" s="367">
        <f>SUM(I13+I20)</f>
        <v>79189</v>
      </c>
      <c r="J21" s="368">
        <f>SUM(J13+J20)</f>
        <v>50803</v>
      </c>
      <c r="K21" s="88"/>
    </row>
    <row r="22" spans="1:11" ht="15.75">
      <c r="A22" s="353" t="s">
        <v>326</v>
      </c>
      <c r="B22" s="354" t="s">
        <v>327</v>
      </c>
      <c r="C22" s="358"/>
      <c r="D22" s="358"/>
      <c r="E22" s="358"/>
      <c r="F22" s="357" t="s">
        <v>323</v>
      </c>
      <c r="G22" s="354" t="s">
        <v>327</v>
      </c>
      <c r="H22" s="358"/>
      <c r="I22" s="346"/>
      <c r="J22" s="382"/>
      <c r="K22" s="88"/>
    </row>
    <row r="23" spans="1:11" ht="15.75">
      <c r="A23" s="362" t="s">
        <v>328</v>
      </c>
      <c r="B23" s="379" t="s">
        <v>329</v>
      </c>
      <c r="C23" s="383">
        <f>SUM(C10+C17)</f>
        <v>38803</v>
      </c>
      <c r="D23" s="383">
        <f>SUM(D10+D17)</f>
        <v>86711</v>
      </c>
      <c r="E23" s="383">
        <f>SUM(E10+E17)</f>
        <v>27336</v>
      </c>
      <c r="F23" s="366" t="s">
        <v>326</v>
      </c>
      <c r="G23" s="379" t="s">
        <v>330</v>
      </c>
      <c r="H23" s="371">
        <f aca="true" t="shared" si="0" ref="H23:J24">SUM(H11+H17)</f>
        <v>58091</v>
      </c>
      <c r="I23" s="371">
        <f t="shared" si="0"/>
        <v>78192</v>
      </c>
      <c r="J23" s="373">
        <f t="shared" si="0"/>
        <v>49901</v>
      </c>
      <c r="K23" s="88"/>
    </row>
    <row r="24" spans="1:11" ht="15.75">
      <c r="A24" s="384" t="s">
        <v>331</v>
      </c>
      <c r="B24" s="385" t="s">
        <v>332</v>
      </c>
      <c r="C24" s="386">
        <f>SUM(C11+C12+C18+C19)</f>
        <v>20269</v>
      </c>
      <c r="D24" s="386">
        <f>SUM(D11+D12+D18+D19)</f>
        <v>32371</v>
      </c>
      <c r="E24" s="386">
        <f>SUM(E11+E12+E18+E19)</f>
        <v>39892</v>
      </c>
      <c r="F24" s="387" t="s">
        <v>328</v>
      </c>
      <c r="G24" s="385" t="s">
        <v>333</v>
      </c>
      <c r="H24" s="386">
        <f t="shared" si="0"/>
        <v>981</v>
      </c>
      <c r="I24" s="386">
        <f t="shared" si="0"/>
        <v>997</v>
      </c>
      <c r="J24" s="388">
        <f t="shared" si="0"/>
        <v>902</v>
      </c>
      <c r="K24" s="88"/>
    </row>
    <row r="25" spans="1:11" ht="15.75">
      <c r="A25" s="443" t="s">
        <v>334</v>
      </c>
      <c r="B25" s="444"/>
      <c r="C25" s="444"/>
      <c r="D25" s="444"/>
      <c r="E25" s="444"/>
      <c r="F25" s="444"/>
      <c r="G25" s="444"/>
      <c r="H25" s="444"/>
      <c r="I25" s="444"/>
      <c r="J25" s="382">
        <f>SUM(E23-J23)</f>
        <v>-22565</v>
      </c>
      <c r="K25" s="88"/>
    </row>
    <row r="26" spans="1:11" ht="15.75">
      <c r="A26" s="441" t="s">
        <v>335</v>
      </c>
      <c r="B26" s="442"/>
      <c r="C26" s="442"/>
      <c r="D26" s="442"/>
      <c r="E26" s="442"/>
      <c r="F26" s="442"/>
      <c r="G26" s="442"/>
      <c r="H26" s="442"/>
      <c r="I26" s="442"/>
      <c r="J26" s="360">
        <f>SUM(E11+E12+E18+E19-J12-J18)</f>
        <v>38990</v>
      </c>
      <c r="K26" s="88"/>
    </row>
    <row r="27" spans="1:11" ht="15.75">
      <c r="A27" s="443" t="s">
        <v>336</v>
      </c>
      <c r="B27" s="444"/>
      <c r="C27" s="444"/>
      <c r="D27" s="444"/>
      <c r="E27" s="444"/>
      <c r="F27" s="444"/>
      <c r="G27" s="444"/>
      <c r="H27" s="444"/>
      <c r="I27" s="444"/>
      <c r="J27" s="382">
        <f>SUM(E13-J13)</f>
        <v>9790</v>
      </c>
      <c r="K27" s="88"/>
    </row>
    <row r="28" spans="1:11" ht="16.5" thickBot="1">
      <c r="A28" s="445" t="s">
        <v>337</v>
      </c>
      <c r="B28" s="446"/>
      <c r="C28" s="446"/>
      <c r="D28" s="446"/>
      <c r="E28" s="446"/>
      <c r="F28" s="446"/>
      <c r="G28" s="446"/>
      <c r="H28" s="446"/>
      <c r="I28" s="446"/>
      <c r="J28" s="389">
        <f>SUM(E20-J20)</f>
        <v>6635</v>
      </c>
      <c r="K28" s="88"/>
    </row>
    <row r="29" ht="16.5" thickTop="1"/>
  </sheetData>
  <sheetProtection/>
  <mergeCells count="9">
    <mergeCell ref="A26:I26"/>
    <mergeCell ref="A27:I27"/>
    <mergeCell ref="A28:I28"/>
    <mergeCell ref="B2:K2"/>
    <mergeCell ref="A4:B4"/>
    <mergeCell ref="F4:G4"/>
    <mergeCell ref="A5:B5"/>
    <mergeCell ref="F5:G5"/>
    <mergeCell ref="A25:I25"/>
  </mergeCells>
  <printOptions/>
  <pageMargins left="0.2362204724409449" right="0.2362204724409449" top="0.7480314960629921" bottom="0.7480314960629921" header="0.31496062992125984" footer="0.31496062992125984"/>
  <pageSetup firstPageNumber="12" useFirstPageNumber="1" fitToHeight="1" fitToWidth="1" horizontalDpi="600" verticalDpi="600" orientation="landscape" paperSize="9" scale="82" r:id="rId1"/>
  <headerFooter>
    <oddHeader>&amp;C12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35"/>
  <sheetViews>
    <sheetView zoomScalePageLayoutView="0" workbookViewId="0" topLeftCell="A10">
      <selection activeCell="A45" sqref="A45"/>
    </sheetView>
  </sheetViews>
  <sheetFormatPr defaultColWidth="9.00390625" defaultRowHeight="15.75"/>
  <cols>
    <col min="1" max="1" width="44.875" style="0" bestFit="1" customWidth="1"/>
  </cols>
  <sheetData>
    <row r="1" spans="1:14" ht="15.75">
      <c r="A1" s="390"/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1" t="s">
        <v>341</v>
      </c>
    </row>
    <row r="2" spans="1:14" ht="15.75">
      <c r="A2" s="455" t="s">
        <v>379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</row>
    <row r="3" spans="1:14" ht="15.75">
      <c r="A3" s="392"/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0"/>
      <c r="M3" s="390"/>
      <c r="N3" s="390"/>
    </row>
    <row r="4" spans="1:14" ht="15.75">
      <c r="A4" s="393"/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 t="s">
        <v>28</v>
      </c>
    </row>
    <row r="5" spans="1:14" ht="15.75">
      <c r="A5" s="394" t="s">
        <v>39</v>
      </c>
      <c r="B5" s="395" t="s">
        <v>342</v>
      </c>
      <c r="C5" s="395" t="s">
        <v>343</v>
      </c>
      <c r="D5" s="395" t="s">
        <v>344</v>
      </c>
      <c r="E5" s="395" t="s">
        <v>345</v>
      </c>
      <c r="F5" s="395" t="s">
        <v>346</v>
      </c>
      <c r="G5" s="395" t="s">
        <v>347</v>
      </c>
      <c r="H5" s="395" t="s">
        <v>348</v>
      </c>
      <c r="I5" s="395" t="s">
        <v>349</v>
      </c>
      <c r="J5" s="395" t="s">
        <v>350</v>
      </c>
      <c r="K5" s="395" t="s">
        <v>351</v>
      </c>
      <c r="L5" s="395" t="s">
        <v>352</v>
      </c>
      <c r="M5" s="395" t="s">
        <v>353</v>
      </c>
      <c r="N5" s="396" t="s">
        <v>47</v>
      </c>
    </row>
    <row r="6" spans="1:14" ht="15.75">
      <c r="A6" s="397" t="s">
        <v>48</v>
      </c>
      <c r="B6" s="398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</row>
    <row r="7" spans="1:14" ht="15.75">
      <c r="A7" s="397" t="s">
        <v>354</v>
      </c>
      <c r="B7" s="398">
        <v>34412</v>
      </c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</row>
    <row r="8" spans="1:14" ht="15.75">
      <c r="A8" s="399" t="s">
        <v>355</v>
      </c>
      <c r="B8" s="398">
        <v>1997</v>
      </c>
      <c r="C8" s="398">
        <v>1999</v>
      </c>
      <c r="D8" s="398">
        <v>1999</v>
      </c>
      <c r="E8" s="398">
        <v>1999</v>
      </c>
      <c r="F8" s="398">
        <v>1999</v>
      </c>
      <c r="G8" s="398">
        <v>1999</v>
      </c>
      <c r="H8" s="398">
        <v>1999</v>
      </c>
      <c r="I8" s="398">
        <v>1999</v>
      </c>
      <c r="J8" s="398">
        <v>1999</v>
      </c>
      <c r="K8" s="398">
        <v>1999</v>
      </c>
      <c r="L8" s="398">
        <v>1999</v>
      </c>
      <c r="M8" s="398">
        <v>1999</v>
      </c>
      <c r="N8" s="400">
        <f>SUM(B8:M8)</f>
        <v>23986</v>
      </c>
    </row>
    <row r="9" spans="1:14" ht="15.75">
      <c r="A9" s="399" t="s">
        <v>356</v>
      </c>
      <c r="B9" s="398"/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400">
        <f aca="true" t="shared" si="0" ref="N9:N33">SUM(B9:M9)</f>
        <v>0</v>
      </c>
    </row>
    <row r="10" spans="1:14" ht="15.75">
      <c r="A10" s="399" t="s">
        <v>357</v>
      </c>
      <c r="B10" s="398">
        <v>5000</v>
      </c>
      <c r="C10" s="398">
        <v>5000</v>
      </c>
      <c r="D10" s="398">
        <v>5000</v>
      </c>
      <c r="E10" s="398">
        <v>3000</v>
      </c>
      <c r="F10" s="398"/>
      <c r="G10" s="398"/>
      <c r="H10" s="398"/>
      <c r="I10" s="398"/>
      <c r="J10" s="398">
        <v>4700</v>
      </c>
      <c r="K10" s="398">
        <v>216</v>
      </c>
      <c r="L10" s="398"/>
      <c r="M10" s="398">
        <v>2244</v>
      </c>
      <c r="N10" s="400">
        <f t="shared" si="0"/>
        <v>25160</v>
      </c>
    </row>
    <row r="11" spans="1:14" ht="15.75">
      <c r="A11" s="399" t="s">
        <v>358</v>
      </c>
      <c r="B11" s="398">
        <v>430</v>
      </c>
      <c r="C11" s="398">
        <v>430</v>
      </c>
      <c r="D11" s="398">
        <v>430</v>
      </c>
      <c r="E11" s="398">
        <v>430</v>
      </c>
      <c r="F11" s="398">
        <v>430</v>
      </c>
      <c r="G11" s="398">
        <v>430</v>
      </c>
      <c r="H11" s="398">
        <v>430</v>
      </c>
      <c r="I11" s="398">
        <v>430</v>
      </c>
      <c r="J11" s="398">
        <v>430</v>
      </c>
      <c r="K11" s="398">
        <v>430</v>
      </c>
      <c r="L11" s="398">
        <v>430</v>
      </c>
      <c r="M11" s="398">
        <v>432</v>
      </c>
      <c r="N11" s="400">
        <f t="shared" si="0"/>
        <v>5162</v>
      </c>
    </row>
    <row r="12" spans="1:14" ht="15.75">
      <c r="A12" s="399" t="s">
        <v>359</v>
      </c>
      <c r="B12" s="398"/>
      <c r="C12" s="398"/>
      <c r="D12" s="398"/>
      <c r="E12" s="398"/>
      <c r="F12" s="398"/>
      <c r="G12" s="398"/>
      <c r="H12" s="398"/>
      <c r="I12" s="398"/>
      <c r="J12" s="398"/>
      <c r="K12" s="398"/>
      <c r="L12" s="398"/>
      <c r="M12" s="398"/>
      <c r="N12" s="400">
        <f t="shared" si="0"/>
        <v>0</v>
      </c>
    </row>
    <row r="13" spans="1:14" ht="15.75">
      <c r="A13" s="399" t="s">
        <v>360</v>
      </c>
      <c r="B13" s="398"/>
      <c r="C13" s="398"/>
      <c r="D13" s="398"/>
      <c r="E13" s="398"/>
      <c r="F13" s="398"/>
      <c r="G13" s="398"/>
      <c r="H13" s="398"/>
      <c r="I13" s="398"/>
      <c r="J13" s="398"/>
      <c r="K13" s="398"/>
      <c r="L13" s="398"/>
      <c r="M13" s="398"/>
      <c r="N13" s="400">
        <f t="shared" si="0"/>
        <v>0</v>
      </c>
    </row>
    <row r="14" spans="1:14" ht="15.75">
      <c r="A14" s="399" t="s">
        <v>361</v>
      </c>
      <c r="B14" s="398"/>
      <c r="C14" s="398"/>
      <c r="D14" s="398"/>
      <c r="E14" s="398"/>
      <c r="F14" s="398"/>
      <c r="G14" s="398"/>
      <c r="H14" s="398"/>
      <c r="I14" s="398"/>
      <c r="J14" s="398"/>
      <c r="K14" s="398"/>
      <c r="L14" s="398"/>
      <c r="M14" s="398"/>
      <c r="N14" s="400">
        <f t="shared" si="0"/>
        <v>0</v>
      </c>
    </row>
    <row r="15" spans="1:14" ht="15.75">
      <c r="A15" s="399" t="s">
        <v>362</v>
      </c>
      <c r="B15" s="398"/>
      <c r="C15" s="398"/>
      <c r="D15" s="398"/>
      <c r="E15" s="398">
        <v>40673</v>
      </c>
      <c r="F15" s="398"/>
      <c r="G15" s="398"/>
      <c r="H15" s="398"/>
      <c r="I15" s="398"/>
      <c r="J15" s="398"/>
      <c r="K15" s="398"/>
      <c r="L15" s="398"/>
      <c r="M15" s="398"/>
      <c r="N15" s="400">
        <f t="shared" si="0"/>
        <v>40673</v>
      </c>
    </row>
    <row r="16" spans="1:14" ht="15.75">
      <c r="A16" s="401" t="s">
        <v>363</v>
      </c>
      <c r="B16" s="398">
        <f>SUM(B8:B15)</f>
        <v>7427</v>
      </c>
      <c r="C16" s="398">
        <f aca="true" t="shared" si="1" ref="C16:M16">SUM(C8:C15)</f>
        <v>7429</v>
      </c>
      <c r="D16" s="398">
        <f t="shared" si="1"/>
        <v>7429</v>
      </c>
      <c r="E16" s="398">
        <f t="shared" si="1"/>
        <v>46102</v>
      </c>
      <c r="F16" s="398">
        <f t="shared" si="1"/>
        <v>2429</v>
      </c>
      <c r="G16" s="398">
        <f t="shared" si="1"/>
        <v>2429</v>
      </c>
      <c r="H16" s="398">
        <f t="shared" si="1"/>
        <v>2429</v>
      </c>
      <c r="I16" s="398">
        <f t="shared" si="1"/>
        <v>2429</v>
      </c>
      <c r="J16" s="398">
        <f t="shared" si="1"/>
        <v>7129</v>
      </c>
      <c r="K16" s="398">
        <f t="shared" si="1"/>
        <v>2645</v>
      </c>
      <c r="L16" s="398">
        <f t="shared" si="1"/>
        <v>2429</v>
      </c>
      <c r="M16" s="398">
        <f t="shared" si="1"/>
        <v>4675</v>
      </c>
      <c r="N16" s="400">
        <f t="shared" si="0"/>
        <v>94981</v>
      </c>
    </row>
    <row r="17" spans="1:14" ht="15.75">
      <c r="A17" s="402" t="s">
        <v>49</v>
      </c>
      <c r="B17" s="403"/>
      <c r="C17" s="403"/>
      <c r="D17" s="403"/>
      <c r="E17" s="403"/>
      <c r="F17" s="403"/>
      <c r="G17" s="403"/>
      <c r="H17" s="403"/>
      <c r="I17" s="403"/>
      <c r="J17" s="403"/>
      <c r="K17" s="403"/>
      <c r="L17" s="403"/>
      <c r="M17" s="403"/>
      <c r="N17" s="400">
        <f t="shared" si="0"/>
        <v>0</v>
      </c>
    </row>
    <row r="18" spans="1:14" ht="15.75">
      <c r="A18" s="404" t="s">
        <v>364</v>
      </c>
      <c r="B18" s="398">
        <v>1695</v>
      </c>
      <c r="C18" s="398">
        <v>1696</v>
      </c>
      <c r="D18" s="398">
        <v>1695</v>
      </c>
      <c r="E18" s="398">
        <v>1696</v>
      </c>
      <c r="F18" s="398">
        <v>1695</v>
      </c>
      <c r="G18" s="398">
        <v>1696</v>
      </c>
      <c r="H18" s="398">
        <v>1695</v>
      </c>
      <c r="I18" s="398">
        <v>1695</v>
      </c>
      <c r="J18" s="398">
        <v>1695</v>
      </c>
      <c r="K18" s="398">
        <v>1695</v>
      </c>
      <c r="L18" s="398">
        <v>1695</v>
      </c>
      <c r="M18" s="398">
        <v>1695</v>
      </c>
      <c r="N18" s="400">
        <f t="shared" si="0"/>
        <v>20343</v>
      </c>
    </row>
    <row r="19" spans="1:14" ht="15.75">
      <c r="A19" s="404" t="s">
        <v>365</v>
      </c>
      <c r="B19" s="398">
        <v>267</v>
      </c>
      <c r="C19" s="398">
        <v>267</v>
      </c>
      <c r="D19" s="398">
        <v>267</v>
      </c>
      <c r="E19" s="398">
        <v>267</v>
      </c>
      <c r="F19" s="398">
        <v>267</v>
      </c>
      <c r="G19" s="398">
        <v>268</v>
      </c>
      <c r="H19" s="398">
        <v>267</v>
      </c>
      <c r="I19" s="398">
        <v>267</v>
      </c>
      <c r="J19" s="398">
        <v>267</v>
      </c>
      <c r="K19" s="398">
        <v>267</v>
      </c>
      <c r="L19" s="398">
        <v>267</v>
      </c>
      <c r="M19" s="398">
        <v>267</v>
      </c>
      <c r="N19" s="400">
        <f t="shared" si="0"/>
        <v>3205</v>
      </c>
    </row>
    <row r="20" spans="1:14" ht="15.75">
      <c r="A20" s="404" t="s">
        <v>366</v>
      </c>
      <c r="B20" s="403"/>
      <c r="C20" s="403"/>
      <c r="D20" s="403"/>
      <c r="E20" s="403"/>
      <c r="F20" s="403"/>
      <c r="G20" s="403"/>
      <c r="H20" s="403"/>
      <c r="I20" s="403"/>
      <c r="J20" s="403"/>
      <c r="K20" s="403"/>
      <c r="L20" s="403"/>
      <c r="M20" s="403"/>
      <c r="N20" s="400">
        <f t="shared" si="0"/>
        <v>0</v>
      </c>
    </row>
    <row r="21" spans="1:14" ht="15.75">
      <c r="A21" s="405" t="s">
        <v>367</v>
      </c>
      <c r="B21" s="398">
        <v>185</v>
      </c>
      <c r="C21" s="398">
        <v>186</v>
      </c>
      <c r="D21" s="398">
        <v>186</v>
      </c>
      <c r="E21" s="398">
        <v>187</v>
      </c>
      <c r="F21" s="398">
        <v>187</v>
      </c>
      <c r="G21" s="398">
        <v>187</v>
      </c>
      <c r="H21" s="398">
        <v>187</v>
      </c>
      <c r="I21" s="398">
        <v>187</v>
      </c>
      <c r="J21" s="398">
        <v>187</v>
      </c>
      <c r="K21" s="398">
        <v>187</v>
      </c>
      <c r="L21" s="398">
        <v>187</v>
      </c>
      <c r="M21" s="398">
        <v>187</v>
      </c>
      <c r="N21" s="400">
        <f t="shared" si="0"/>
        <v>2240</v>
      </c>
    </row>
    <row r="22" spans="1:14" ht="15.75">
      <c r="A22" s="405" t="s">
        <v>368</v>
      </c>
      <c r="B22" s="398">
        <v>68</v>
      </c>
      <c r="C22" s="398">
        <v>67</v>
      </c>
      <c r="D22" s="398">
        <v>66</v>
      </c>
      <c r="E22" s="398">
        <v>66</v>
      </c>
      <c r="F22" s="398">
        <v>66</v>
      </c>
      <c r="G22" s="398">
        <v>66</v>
      </c>
      <c r="H22" s="398">
        <v>66</v>
      </c>
      <c r="I22" s="398">
        <v>66</v>
      </c>
      <c r="J22" s="398">
        <v>66</v>
      </c>
      <c r="K22" s="398">
        <v>66</v>
      </c>
      <c r="L22" s="398">
        <v>66</v>
      </c>
      <c r="M22" s="398">
        <v>66</v>
      </c>
      <c r="N22" s="400">
        <f t="shared" si="0"/>
        <v>795</v>
      </c>
    </row>
    <row r="23" spans="1:14" ht="15.75">
      <c r="A23" s="405" t="s">
        <v>369</v>
      </c>
      <c r="B23" s="398">
        <v>754</v>
      </c>
      <c r="C23" s="398">
        <v>754</v>
      </c>
      <c r="D23" s="398">
        <v>754</v>
      </c>
      <c r="E23" s="398">
        <v>754</v>
      </c>
      <c r="F23" s="398">
        <v>754</v>
      </c>
      <c r="G23" s="398">
        <v>754</v>
      </c>
      <c r="H23" s="398">
        <v>754</v>
      </c>
      <c r="I23" s="398">
        <v>754</v>
      </c>
      <c r="J23" s="398">
        <v>754</v>
      </c>
      <c r="K23" s="398">
        <v>754</v>
      </c>
      <c r="L23" s="398">
        <v>754</v>
      </c>
      <c r="M23" s="398">
        <v>753</v>
      </c>
      <c r="N23" s="400">
        <f t="shared" si="0"/>
        <v>9047</v>
      </c>
    </row>
    <row r="24" spans="1:14" ht="15.75">
      <c r="A24" s="406" t="s">
        <v>370</v>
      </c>
      <c r="B24" s="398">
        <v>220</v>
      </c>
      <c r="C24" s="398">
        <v>220</v>
      </c>
      <c r="D24" s="398">
        <v>220</v>
      </c>
      <c r="E24" s="398">
        <v>220</v>
      </c>
      <c r="F24" s="398">
        <v>220</v>
      </c>
      <c r="G24" s="398">
        <v>220</v>
      </c>
      <c r="H24" s="398">
        <v>220</v>
      </c>
      <c r="I24" s="398">
        <v>220</v>
      </c>
      <c r="J24" s="398">
        <v>220</v>
      </c>
      <c r="K24" s="398">
        <v>220</v>
      </c>
      <c r="L24" s="398">
        <v>220</v>
      </c>
      <c r="M24" s="398">
        <v>220</v>
      </c>
      <c r="N24" s="400">
        <f t="shared" si="0"/>
        <v>2640</v>
      </c>
    </row>
    <row r="25" spans="1:14" ht="15.75">
      <c r="A25" s="405" t="s">
        <v>371</v>
      </c>
      <c r="B25" s="398"/>
      <c r="C25" s="398"/>
      <c r="D25" s="398"/>
      <c r="E25" s="398"/>
      <c r="F25" s="398"/>
      <c r="G25" s="398"/>
      <c r="H25" s="398"/>
      <c r="I25" s="398"/>
      <c r="J25" s="398"/>
      <c r="K25" s="398"/>
      <c r="L25" s="398"/>
      <c r="M25" s="398"/>
      <c r="N25" s="400">
        <f t="shared" si="0"/>
        <v>0</v>
      </c>
    </row>
    <row r="26" spans="1:14" ht="15.75">
      <c r="A26" s="405" t="s">
        <v>372</v>
      </c>
      <c r="B26" s="398">
        <v>515</v>
      </c>
      <c r="C26" s="398">
        <v>515</v>
      </c>
      <c r="D26" s="398">
        <v>518</v>
      </c>
      <c r="E26" s="398">
        <v>518</v>
      </c>
      <c r="F26" s="398">
        <v>518</v>
      </c>
      <c r="G26" s="398">
        <v>518</v>
      </c>
      <c r="H26" s="398">
        <v>518</v>
      </c>
      <c r="I26" s="398">
        <v>518</v>
      </c>
      <c r="J26" s="398">
        <v>518</v>
      </c>
      <c r="K26" s="398">
        <v>518</v>
      </c>
      <c r="L26" s="398">
        <v>518</v>
      </c>
      <c r="M26" s="398">
        <v>518</v>
      </c>
      <c r="N26" s="400">
        <f t="shared" si="0"/>
        <v>6210</v>
      </c>
    </row>
    <row r="27" spans="1:14" ht="15.75">
      <c r="A27" s="407" t="s">
        <v>373</v>
      </c>
      <c r="B27" s="403">
        <v>1531</v>
      </c>
      <c r="C27" s="403">
        <v>1533</v>
      </c>
      <c r="D27" s="403">
        <v>1532</v>
      </c>
      <c r="E27" s="403">
        <v>1533</v>
      </c>
      <c r="F27" s="403">
        <v>1532</v>
      </c>
      <c r="G27" s="403">
        <v>1533</v>
      </c>
      <c r="H27" s="403">
        <v>1533</v>
      </c>
      <c r="I27" s="403">
        <v>1533</v>
      </c>
      <c r="J27" s="403">
        <v>1533</v>
      </c>
      <c r="K27" s="403">
        <v>1533</v>
      </c>
      <c r="L27" s="403">
        <v>1533</v>
      </c>
      <c r="M27" s="403">
        <v>1533</v>
      </c>
      <c r="N27" s="400">
        <f>SUM(B27:M27)</f>
        <v>18392</v>
      </c>
    </row>
    <row r="28" spans="1:14" ht="15.75">
      <c r="A28" s="404" t="s">
        <v>374</v>
      </c>
      <c r="B28" s="398">
        <v>120</v>
      </c>
      <c r="C28" s="398">
        <v>120</v>
      </c>
      <c r="D28" s="398">
        <v>120</v>
      </c>
      <c r="E28" s="398">
        <v>120</v>
      </c>
      <c r="F28" s="398">
        <v>80</v>
      </c>
      <c r="G28" s="398">
        <v>80</v>
      </c>
      <c r="H28" s="398">
        <v>80</v>
      </c>
      <c r="I28" s="398">
        <v>80</v>
      </c>
      <c r="J28" s="398">
        <v>80</v>
      </c>
      <c r="K28" s="398">
        <v>120</v>
      </c>
      <c r="L28" s="398">
        <v>120</v>
      </c>
      <c r="M28" s="398">
        <v>130</v>
      </c>
      <c r="N28" s="400">
        <f t="shared" si="0"/>
        <v>1250</v>
      </c>
    </row>
    <row r="29" spans="1:14" ht="15.75">
      <c r="A29" s="404" t="s">
        <v>375</v>
      </c>
      <c r="B29" s="398"/>
      <c r="C29" s="398"/>
      <c r="D29" s="398"/>
      <c r="E29" s="398"/>
      <c r="F29" s="398"/>
      <c r="G29" s="398">
        <v>4637</v>
      </c>
      <c r="H29" s="398">
        <v>4691</v>
      </c>
      <c r="I29" s="398"/>
      <c r="J29" s="398"/>
      <c r="K29" s="398">
        <v>8523</v>
      </c>
      <c r="L29" s="398">
        <v>8265</v>
      </c>
      <c r="M29" s="398"/>
      <c r="N29" s="400">
        <f t="shared" si="0"/>
        <v>26116</v>
      </c>
    </row>
    <row r="30" spans="1:14" ht="15.75">
      <c r="A30" s="404" t="s">
        <v>376</v>
      </c>
      <c r="B30" s="398">
        <v>1000</v>
      </c>
      <c r="C30" s="398">
        <v>1000</v>
      </c>
      <c r="D30" s="398">
        <v>3500</v>
      </c>
      <c r="E30" s="398">
        <v>5000</v>
      </c>
      <c r="F30" s="398">
        <v>6000</v>
      </c>
      <c r="G30" s="398">
        <v>5535</v>
      </c>
      <c r="H30" s="398">
        <v>2289</v>
      </c>
      <c r="I30" s="398"/>
      <c r="J30" s="398"/>
      <c r="K30" s="398"/>
      <c r="L30" s="398"/>
      <c r="M30" s="398"/>
      <c r="N30" s="400">
        <f t="shared" si="0"/>
        <v>24324</v>
      </c>
    </row>
    <row r="31" spans="1:14" ht="15.75">
      <c r="A31" s="404" t="s">
        <v>377</v>
      </c>
      <c r="B31" s="398"/>
      <c r="C31" s="398"/>
      <c r="D31" s="398"/>
      <c r="E31" s="398"/>
      <c r="F31" s="398"/>
      <c r="G31" s="398"/>
      <c r="H31" s="398"/>
      <c r="I31" s="398"/>
      <c r="J31" s="398"/>
      <c r="K31" s="398"/>
      <c r="L31" s="398"/>
      <c r="M31" s="398"/>
      <c r="N31" s="400">
        <f t="shared" si="0"/>
        <v>0</v>
      </c>
    </row>
    <row r="32" spans="1:14" ht="15.75">
      <c r="A32" s="404" t="s">
        <v>378</v>
      </c>
      <c r="B32" s="398"/>
      <c r="C32" s="398"/>
      <c r="D32" s="398"/>
      <c r="E32" s="398"/>
      <c r="F32" s="398"/>
      <c r="G32" s="398"/>
      <c r="H32" s="398"/>
      <c r="I32" s="398"/>
      <c r="J32" s="398"/>
      <c r="K32" s="398"/>
      <c r="L32" s="398"/>
      <c r="M32" s="398"/>
      <c r="N32" s="400">
        <f t="shared" si="0"/>
        <v>0</v>
      </c>
    </row>
    <row r="33" spans="1:14" ht="15.75">
      <c r="A33" s="404" t="s">
        <v>382</v>
      </c>
      <c r="B33" s="114">
        <v>901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400">
        <f t="shared" si="0"/>
        <v>901</v>
      </c>
    </row>
    <row r="34" spans="1:14" ht="15.75">
      <c r="A34" s="401" t="s">
        <v>380</v>
      </c>
      <c r="B34" s="398">
        <f>SUM(B27:B33,B19,B18)</f>
        <v>5514</v>
      </c>
      <c r="C34" s="398">
        <f aca="true" t="shared" si="2" ref="C34:M34">SUM(C27:C33,C19,C18)</f>
        <v>4616</v>
      </c>
      <c r="D34" s="398">
        <f t="shared" si="2"/>
        <v>7114</v>
      </c>
      <c r="E34" s="398">
        <f t="shared" si="2"/>
        <v>8616</v>
      </c>
      <c r="F34" s="398">
        <f t="shared" si="2"/>
        <v>9574</v>
      </c>
      <c r="G34" s="398">
        <f t="shared" si="2"/>
        <v>13749</v>
      </c>
      <c r="H34" s="398">
        <f t="shared" si="2"/>
        <v>10555</v>
      </c>
      <c r="I34" s="398">
        <f t="shared" si="2"/>
        <v>3575</v>
      </c>
      <c r="J34" s="398">
        <f t="shared" si="2"/>
        <v>3575</v>
      </c>
      <c r="K34" s="398">
        <f t="shared" si="2"/>
        <v>12138</v>
      </c>
      <c r="L34" s="398">
        <f t="shared" si="2"/>
        <v>11880</v>
      </c>
      <c r="M34" s="398">
        <f t="shared" si="2"/>
        <v>3625</v>
      </c>
      <c r="N34" s="400">
        <f>SUM(B34:M34)</f>
        <v>94531</v>
      </c>
    </row>
    <row r="35" spans="1:14" ht="30">
      <c r="A35" s="408" t="s">
        <v>381</v>
      </c>
      <c r="B35" s="398">
        <f>SUM(B7+B16-B34)</f>
        <v>36325</v>
      </c>
      <c r="C35" s="398">
        <f aca="true" t="shared" si="3" ref="C35:M35">SUM(B35+C16-C34)</f>
        <v>39138</v>
      </c>
      <c r="D35" s="398">
        <f t="shared" si="3"/>
        <v>39453</v>
      </c>
      <c r="E35" s="398">
        <f t="shared" si="3"/>
        <v>76939</v>
      </c>
      <c r="F35" s="398">
        <f t="shared" si="3"/>
        <v>69794</v>
      </c>
      <c r="G35" s="398">
        <f t="shared" si="3"/>
        <v>58474</v>
      </c>
      <c r="H35" s="398">
        <f t="shared" si="3"/>
        <v>50348</v>
      </c>
      <c r="I35" s="398">
        <f t="shared" si="3"/>
        <v>49202</v>
      </c>
      <c r="J35" s="398">
        <f t="shared" si="3"/>
        <v>52756</v>
      </c>
      <c r="K35" s="398">
        <f t="shared" si="3"/>
        <v>43263</v>
      </c>
      <c r="L35" s="398">
        <f t="shared" si="3"/>
        <v>33812</v>
      </c>
      <c r="M35" s="398">
        <f t="shared" si="3"/>
        <v>34862</v>
      </c>
      <c r="N35" s="398"/>
    </row>
  </sheetData>
  <sheetProtection/>
  <mergeCells count="1">
    <mergeCell ref="A2:N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  <headerFooter>
    <oddHeader>&amp;C13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155"/>
  <sheetViews>
    <sheetView tabSelected="1" zoomScalePageLayoutView="0" workbookViewId="0" topLeftCell="C1">
      <pane xSplit="22" ySplit="7" topLeftCell="Y44" activePane="bottomRight" state="frozen"/>
      <selection pane="topLeft" activeCell="A5" sqref="A5:D5"/>
      <selection pane="topRight" activeCell="A5" sqref="A5:D5"/>
      <selection pane="bottomLeft" activeCell="A5" sqref="A5:D5"/>
      <selection pane="bottomRight" activeCell="W69" sqref="W69"/>
    </sheetView>
  </sheetViews>
  <sheetFormatPr defaultColWidth="9.00390625" defaultRowHeight="15.75"/>
  <cols>
    <col min="1" max="1" width="2.50390625" style="4" hidden="1" customWidth="1"/>
    <col min="2" max="2" width="5.25390625" style="4" hidden="1" customWidth="1"/>
    <col min="3" max="3" width="52.75390625" style="2" customWidth="1"/>
    <col min="4" max="4" width="9.75390625" style="2" customWidth="1"/>
    <col min="5" max="5" width="12.375" style="2" bestFit="1" customWidth="1"/>
    <col min="6" max="6" width="7.375" style="2" customWidth="1"/>
    <col min="7" max="7" width="5.875" style="150" customWidth="1"/>
    <col min="8" max="8" width="10.25390625" style="2" hidden="1" customWidth="1"/>
    <col min="9" max="9" width="8.00390625" style="2" hidden="1" customWidth="1"/>
    <col min="10" max="10" width="9.625" style="57" hidden="1" customWidth="1"/>
    <col min="11" max="11" width="5.75390625" style="57" hidden="1" customWidth="1"/>
    <col min="12" max="12" width="9.625" style="57" hidden="1" customWidth="1"/>
    <col min="13" max="13" width="8.00390625" style="57" hidden="1" customWidth="1"/>
    <col min="14" max="14" width="9.625" style="57" hidden="1" customWidth="1"/>
    <col min="15" max="15" width="5.125" style="57" hidden="1" customWidth="1"/>
    <col min="16" max="16" width="10.00390625" style="2" customWidth="1"/>
    <col min="17" max="17" width="8.125" style="2" bestFit="1" customWidth="1"/>
    <col min="18" max="18" width="6.875" style="2" customWidth="1"/>
    <col min="19" max="19" width="5.625" style="2" customWidth="1"/>
    <col min="20" max="20" width="9.50390625" style="2" customWidth="1"/>
    <col min="21" max="21" width="9.25390625" style="2" bestFit="1" customWidth="1"/>
    <col min="22" max="22" width="6.50390625" style="2" customWidth="1"/>
    <col min="23" max="23" width="6.125" style="2" customWidth="1"/>
    <col min="24" max="24" width="7.25390625" style="4" bestFit="1" customWidth="1"/>
    <col min="25" max="25" width="7.25390625" style="4" customWidth="1"/>
    <col min="26" max="16384" width="9.00390625" style="4" customWidth="1"/>
  </cols>
  <sheetData>
    <row r="1" spans="7:25" ht="15.75">
      <c r="G1" s="123"/>
      <c r="S1" s="3"/>
      <c r="Y1" s="3" t="s">
        <v>45</v>
      </c>
    </row>
    <row r="2" spans="1:25" ht="15.75">
      <c r="A2" s="473" t="s">
        <v>421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</row>
    <row r="3" spans="3:25" ht="15.75">
      <c r="C3" s="64"/>
      <c r="D3" s="64"/>
      <c r="E3" s="64"/>
      <c r="F3" s="64"/>
      <c r="G3" s="169"/>
      <c r="H3" s="64"/>
      <c r="I3" s="64"/>
      <c r="J3" s="121"/>
      <c r="K3" s="121"/>
      <c r="L3" s="121"/>
      <c r="M3" s="121"/>
      <c r="N3" s="121"/>
      <c r="O3" s="121"/>
      <c r="P3" s="64"/>
      <c r="Q3" s="64"/>
      <c r="R3" s="64"/>
      <c r="S3" s="1"/>
      <c r="T3" s="64"/>
      <c r="U3" s="64"/>
      <c r="V3" s="64"/>
      <c r="Y3" s="1" t="s">
        <v>28</v>
      </c>
    </row>
    <row r="4" spans="3:25" ht="15.75" customHeight="1">
      <c r="C4" s="459" t="s">
        <v>39</v>
      </c>
      <c r="D4" s="460" t="s">
        <v>284</v>
      </c>
      <c r="E4" s="466" t="s">
        <v>202</v>
      </c>
      <c r="F4" s="467"/>
      <c r="G4" s="467"/>
      <c r="H4" s="463" t="s">
        <v>281</v>
      </c>
      <c r="I4" s="466" t="s">
        <v>202</v>
      </c>
      <c r="J4" s="467"/>
      <c r="K4" s="467"/>
      <c r="L4" s="463" t="s">
        <v>282</v>
      </c>
      <c r="M4" s="470" t="s">
        <v>202</v>
      </c>
      <c r="N4" s="470"/>
      <c r="O4" s="466"/>
      <c r="P4" s="460" t="s">
        <v>283</v>
      </c>
      <c r="Q4" s="470" t="s">
        <v>202</v>
      </c>
      <c r="R4" s="470"/>
      <c r="S4" s="466"/>
      <c r="T4" s="460" t="s">
        <v>286</v>
      </c>
      <c r="U4" s="470" t="s">
        <v>202</v>
      </c>
      <c r="V4" s="470"/>
      <c r="W4" s="466"/>
      <c r="X4" s="456" t="s">
        <v>287</v>
      </c>
      <c r="Y4" s="458"/>
    </row>
    <row r="5" spans="3:25" ht="30.75" customHeight="1">
      <c r="C5" s="459"/>
      <c r="D5" s="471"/>
      <c r="E5" s="56" t="s">
        <v>203</v>
      </c>
      <c r="F5" s="56" t="s">
        <v>204</v>
      </c>
      <c r="G5" s="56" t="s">
        <v>205</v>
      </c>
      <c r="H5" s="464"/>
      <c r="I5" s="56" t="s">
        <v>203</v>
      </c>
      <c r="J5" s="56" t="s">
        <v>204</v>
      </c>
      <c r="K5" s="56" t="s">
        <v>205</v>
      </c>
      <c r="L5" s="468"/>
      <c r="M5" s="56" t="s">
        <v>203</v>
      </c>
      <c r="N5" s="56" t="s">
        <v>204</v>
      </c>
      <c r="O5" s="56" t="s">
        <v>205</v>
      </c>
      <c r="P5" s="461"/>
      <c r="Q5" s="56" t="s">
        <v>203</v>
      </c>
      <c r="R5" s="56" t="s">
        <v>204</v>
      </c>
      <c r="S5" s="56" t="s">
        <v>205</v>
      </c>
      <c r="T5" s="461"/>
      <c r="U5" s="56" t="s">
        <v>203</v>
      </c>
      <c r="V5" s="56" t="s">
        <v>204</v>
      </c>
      <c r="W5" s="56" t="s">
        <v>205</v>
      </c>
      <c r="X5" s="461" t="s">
        <v>404</v>
      </c>
      <c r="Y5" s="461" t="s">
        <v>405</v>
      </c>
    </row>
    <row r="6" spans="3:25" ht="15.75">
      <c r="C6" s="459"/>
      <c r="D6" s="472"/>
      <c r="E6" s="456" t="s">
        <v>206</v>
      </c>
      <c r="F6" s="457"/>
      <c r="G6" s="458"/>
      <c r="H6" s="465"/>
      <c r="I6" s="456" t="s">
        <v>206</v>
      </c>
      <c r="J6" s="457"/>
      <c r="K6" s="458"/>
      <c r="L6" s="469"/>
      <c r="M6" s="472" t="s">
        <v>206</v>
      </c>
      <c r="N6" s="465"/>
      <c r="O6" s="469"/>
      <c r="P6" s="462"/>
      <c r="Q6" s="456" t="s">
        <v>206</v>
      </c>
      <c r="R6" s="457"/>
      <c r="S6" s="458"/>
      <c r="T6" s="462"/>
      <c r="U6" s="456" t="s">
        <v>206</v>
      </c>
      <c r="V6" s="457"/>
      <c r="W6" s="458"/>
      <c r="X6" s="461"/>
      <c r="Y6" s="461"/>
    </row>
    <row r="7" spans="3:25" ht="15.75">
      <c r="C7" s="172" t="s">
        <v>29</v>
      </c>
      <c r="D7" s="173" t="s">
        <v>30</v>
      </c>
      <c r="E7" s="174" t="s">
        <v>31</v>
      </c>
      <c r="F7" s="175" t="s">
        <v>32</v>
      </c>
      <c r="G7" s="172" t="s">
        <v>33</v>
      </c>
      <c r="H7" s="173" t="s">
        <v>34</v>
      </c>
      <c r="I7" s="176" t="s">
        <v>35</v>
      </c>
      <c r="J7" s="175" t="s">
        <v>36</v>
      </c>
      <c r="K7" s="172" t="s">
        <v>195</v>
      </c>
      <c r="L7" s="173" t="s">
        <v>196</v>
      </c>
      <c r="M7" s="176" t="s">
        <v>197</v>
      </c>
      <c r="N7" s="175" t="s">
        <v>257</v>
      </c>
      <c r="O7" s="172" t="s">
        <v>33</v>
      </c>
      <c r="P7" s="173" t="s">
        <v>34</v>
      </c>
      <c r="Q7" s="172" t="s">
        <v>35</v>
      </c>
      <c r="R7" s="173" t="s">
        <v>36</v>
      </c>
      <c r="S7" s="172" t="s">
        <v>195</v>
      </c>
      <c r="T7" s="173" t="s">
        <v>196</v>
      </c>
      <c r="U7" s="172" t="s">
        <v>197</v>
      </c>
      <c r="V7" s="173" t="s">
        <v>257</v>
      </c>
      <c r="W7" s="174" t="s">
        <v>258</v>
      </c>
      <c r="X7" s="174" t="s">
        <v>260</v>
      </c>
      <c r="Y7" s="174" t="s">
        <v>320</v>
      </c>
    </row>
    <row r="8" spans="2:25" ht="15.75" customHeight="1">
      <c r="B8" s="4">
        <v>1</v>
      </c>
      <c r="C8" s="171" t="s">
        <v>145</v>
      </c>
      <c r="D8" s="160"/>
      <c r="E8" s="160"/>
      <c r="F8" s="160"/>
      <c r="G8" s="160"/>
      <c r="H8" s="268"/>
      <c r="I8" s="269"/>
      <c r="J8" s="268"/>
      <c r="K8" s="269"/>
      <c r="L8" s="269"/>
      <c r="M8" s="269"/>
      <c r="N8" s="269"/>
      <c r="O8" s="269"/>
      <c r="P8" s="270"/>
      <c r="Q8" s="269"/>
      <c r="R8" s="270"/>
      <c r="S8" s="270"/>
      <c r="T8" s="270"/>
      <c r="U8" s="269"/>
      <c r="V8" s="270"/>
      <c r="W8" s="270"/>
      <c r="X8" s="271" t="str">
        <f>IF(O9&gt;0,SUM((T9/O9)*100)," ")</f>
        <v> </v>
      </c>
      <c r="Y8" s="271" t="str">
        <f>IF(Q9&gt;0,SUM((T9/Q9)*100)," ")</f>
        <v> </v>
      </c>
    </row>
    <row r="9" spans="1:25" ht="15.75" customHeight="1">
      <c r="A9" s="65" t="s">
        <v>146</v>
      </c>
      <c r="B9" s="4">
        <v>11</v>
      </c>
      <c r="C9" s="272" t="s">
        <v>147</v>
      </c>
      <c r="D9" s="273"/>
      <c r="E9" s="273"/>
      <c r="F9" s="273"/>
      <c r="G9" s="273"/>
      <c r="H9" s="274"/>
      <c r="I9" s="269"/>
      <c r="J9" s="274"/>
      <c r="K9" s="269"/>
      <c r="L9" s="269"/>
      <c r="M9" s="269"/>
      <c r="N9" s="269"/>
      <c r="O9" s="269"/>
      <c r="P9" s="274"/>
      <c r="Q9" s="269"/>
      <c r="R9" s="270"/>
      <c r="S9" s="270"/>
      <c r="T9" s="274"/>
      <c r="U9" s="269"/>
      <c r="V9" s="270"/>
      <c r="W9" s="270"/>
      <c r="X9" s="271"/>
      <c r="Y9" s="271"/>
    </row>
    <row r="10" spans="1:25" ht="15.75">
      <c r="A10" s="65" t="s">
        <v>146</v>
      </c>
      <c r="B10" s="4">
        <v>115</v>
      </c>
      <c r="C10" s="275" t="s">
        <v>44</v>
      </c>
      <c r="D10" s="276"/>
      <c r="E10" s="276"/>
      <c r="F10" s="276"/>
      <c r="G10" s="276"/>
      <c r="H10" s="274">
        <f aca="true" t="shared" si="0" ref="H10:H16">SUM(I10:K10)</f>
        <v>0</v>
      </c>
      <c r="I10" s="274">
        <f>SUM('1b.mell. '!E10)</f>
        <v>0</v>
      </c>
      <c r="J10" s="274">
        <f>SUM('1b.mell. '!F10)</f>
        <v>0</v>
      </c>
      <c r="K10" s="274">
        <f>SUM('1b.mell. '!G10)</f>
        <v>0</v>
      </c>
      <c r="L10" s="274">
        <f aca="true" t="shared" si="1" ref="L10:L16">SUM(M10:O10)</f>
        <v>0</v>
      </c>
      <c r="M10" s="274">
        <f>SUM('1b.mell. '!I10)</f>
        <v>0</v>
      </c>
      <c r="N10" s="274">
        <f>SUM('1b.mell. '!J10)</f>
        <v>0</v>
      </c>
      <c r="O10" s="274">
        <f>SUM('1b.mell. '!K10)</f>
        <v>0</v>
      </c>
      <c r="P10" s="277">
        <f>SUM(Q10:S10)</f>
        <v>0</v>
      </c>
      <c r="Q10" s="277">
        <f>'1b.mell. '!I10</f>
        <v>0</v>
      </c>
      <c r="R10" s="274"/>
      <c r="S10" s="274"/>
      <c r="T10" s="274">
        <f aca="true" t="shared" si="2" ref="T10:T15">SUM(U10:W10)</f>
        <v>537</v>
      </c>
      <c r="U10" s="277">
        <f>'1b.mell. '!M10</f>
        <v>537</v>
      </c>
      <c r="V10" s="274"/>
      <c r="W10" s="274"/>
      <c r="X10" s="271"/>
      <c r="Y10" s="271"/>
    </row>
    <row r="11" spans="1:25" ht="15.75">
      <c r="A11" s="65"/>
      <c r="C11" s="297" t="s">
        <v>451</v>
      </c>
      <c r="D11" s="276"/>
      <c r="E11" s="276"/>
      <c r="F11" s="276"/>
      <c r="G11" s="276"/>
      <c r="H11" s="274"/>
      <c r="I11" s="274"/>
      <c r="J11" s="274"/>
      <c r="K11" s="274"/>
      <c r="L11" s="274"/>
      <c r="M11" s="274"/>
      <c r="N11" s="274"/>
      <c r="O11" s="274"/>
      <c r="P11" s="277"/>
      <c r="Q11" s="277"/>
      <c r="R11" s="274"/>
      <c r="S11" s="274"/>
      <c r="T11" s="274">
        <f t="shared" si="2"/>
        <v>110</v>
      </c>
      <c r="U11" s="277">
        <f>'1b.mell. '!M11</f>
        <v>110</v>
      </c>
      <c r="V11" s="274"/>
      <c r="W11" s="274"/>
      <c r="X11" s="271"/>
      <c r="Y11" s="271"/>
    </row>
    <row r="12" spans="1:25" ht="15.75">
      <c r="A12" s="65" t="s">
        <v>146</v>
      </c>
      <c r="C12" s="275" t="s">
        <v>148</v>
      </c>
      <c r="D12" s="326">
        <f>SUM(E12:G12)</f>
        <v>22548</v>
      </c>
      <c r="E12" s="326">
        <f>'1b.mell. '!E12</f>
        <v>22548</v>
      </c>
      <c r="F12" s="276"/>
      <c r="G12" s="276"/>
      <c r="H12" s="274">
        <f t="shared" si="0"/>
        <v>22548</v>
      </c>
      <c r="I12" s="274">
        <f>SUM('1b.mell. '!E12)</f>
        <v>22548</v>
      </c>
      <c r="J12" s="274">
        <f>SUM('1b.mell. '!F12)</f>
        <v>0</v>
      </c>
      <c r="K12" s="274">
        <f>SUM('1b.mell. '!G12)</f>
        <v>0</v>
      </c>
      <c r="L12" s="274">
        <f t="shared" si="1"/>
        <v>22548</v>
      </c>
      <c r="M12" s="274">
        <f>SUM('1b.mell. '!I12)</f>
        <v>22548</v>
      </c>
      <c r="N12" s="274">
        <f>SUM('1b.mell. '!J12)</f>
        <v>0</v>
      </c>
      <c r="O12" s="274">
        <f>SUM('1b.mell. '!K12)</f>
        <v>0</v>
      </c>
      <c r="P12" s="277">
        <f>SUM(Q12:S12)</f>
        <v>22548</v>
      </c>
      <c r="Q12" s="277">
        <f>'1b.mell. '!I12</f>
        <v>22548</v>
      </c>
      <c r="R12" s="274"/>
      <c r="S12" s="274"/>
      <c r="T12" s="274">
        <f t="shared" si="2"/>
        <v>12105</v>
      </c>
      <c r="U12" s="277">
        <f>'1b.mell. '!M12</f>
        <v>12105</v>
      </c>
      <c r="V12" s="274"/>
      <c r="W12" s="274"/>
      <c r="X12" s="271">
        <f>(T12/D12)*100</f>
        <v>53.68547099521022</v>
      </c>
      <c r="Y12" s="271">
        <f>(T12/P12)*100</f>
        <v>53.68547099521022</v>
      </c>
    </row>
    <row r="13" spans="1:25" ht="15.75">
      <c r="A13" s="65" t="s">
        <v>146</v>
      </c>
      <c r="B13" s="4">
        <v>16</v>
      </c>
      <c r="C13" s="278" t="s">
        <v>149</v>
      </c>
      <c r="D13" s="326">
        <f>SUM(E13:G13)</f>
        <v>1438</v>
      </c>
      <c r="E13" s="326">
        <f>'1b.mell. '!E13</f>
        <v>1438</v>
      </c>
      <c r="F13" s="279"/>
      <c r="G13" s="279"/>
      <c r="H13" s="274">
        <f t="shared" si="0"/>
        <v>1438</v>
      </c>
      <c r="I13" s="274">
        <f>SUM(I14:I15)</f>
        <v>1438</v>
      </c>
      <c r="J13" s="274">
        <f>SUM(J14:J15)</f>
        <v>0</v>
      </c>
      <c r="K13" s="274">
        <f>SUM(K14:K15)</f>
        <v>0</v>
      </c>
      <c r="L13" s="274">
        <f t="shared" si="1"/>
        <v>1438</v>
      </c>
      <c r="M13" s="274">
        <f>SUM(M14:M15)</f>
        <v>1438</v>
      </c>
      <c r="N13" s="274">
        <f>SUM(N14:N15)</f>
        <v>0</v>
      </c>
      <c r="O13" s="274">
        <f>SUM(O14:O15)</f>
        <v>0</v>
      </c>
      <c r="P13" s="277">
        <f>SUM(Q13:S13)</f>
        <v>1438</v>
      </c>
      <c r="Q13" s="277">
        <f>'1b.mell. '!I13</f>
        <v>1438</v>
      </c>
      <c r="R13" s="274"/>
      <c r="S13" s="274"/>
      <c r="T13" s="274">
        <f t="shared" si="2"/>
        <v>807</v>
      </c>
      <c r="U13" s="277">
        <f>'1b.mell. '!M13</f>
        <v>807</v>
      </c>
      <c r="V13" s="274"/>
      <c r="W13" s="274"/>
      <c r="X13" s="271">
        <f>(T13/D13)*100</f>
        <v>56.119610570236446</v>
      </c>
      <c r="Y13" s="271">
        <f>(T13/P13)*100</f>
        <v>56.119610570236446</v>
      </c>
    </row>
    <row r="14" spans="1:25" ht="15.75">
      <c r="A14" s="65" t="s">
        <v>146</v>
      </c>
      <c r="B14" s="4">
        <v>16</v>
      </c>
      <c r="C14" s="280" t="s">
        <v>270</v>
      </c>
      <c r="D14" s="326">
        <f>SUM(E14:G14)</f>
        <v>1438</v>
      </c>
      <c r="E14" s="327">
        <f>'1b.mell. '!E14</f>
        <v>1438</v>
      </c>
      <c r="F14" s="279"/>
      <c r="G14" s="279"/>
      <c r="H14" s="274">
        <f t="shared" si="0"/>
        <v>1438</v>
      </c>
      <c r="I14" s="274">
        <f>SUM('1b.mell. '!E14)</f>
        <v>1438</v>
      </c>
      <c r="J14" s="274">
        <f>SUM('1b.mell. '!F14)</f>
        <v>0</v>
      </c>
      <c r="K14" s="274">
        <f>SUM('1b.mell. '!G14)</f>
        <v>0</v>
      </c>
      <c r="L14" s="274">
        <f t="shared" si="1"/>
        <v>1438</v>
      </c>
      <c r="M14" s="274">
        <f>SUM('1b.mell. '!I14)</f>
        <v>1438</v>
      </c>
      <c r="N14" s="274">
        <f>SUM('1b.mell. '!J14)</f>
        <v>0</v>
      </c>
      <c r="O14" s="274">
        <f>SUM('1b.mell. '!K14)</f>
        <v>0</v>
      </c>
      <c r="P14" s="277">
        <f>SUM(Q14:S14)</f>
        <v>1438</v>
      </c>
      <c r="Q14" s="277">
        <f>'1b.mell. '!I14</f>
        <v>1438</v>
      </c>
      <c r="R14" s="274"/>
      <c r="S14" s="274"/>
      <c r="T14" s="274">
        <f t="shared" si="2"/>
        <v>702</v>
      </c>
      <c r="U14" s="277">
        <f>'1b.mell. '!M14</f>
        <v>702</v>
      </c>
      <c r="V14" s="274"/>
      <c r="W14" s="274"/>
      <c r="X14" s="271">
        <f>(T14/D14)*100</f>
        <v>48.817802503477054</v>
      </c>
      <c r="Y14" s="271">
        <f>(T14/P14)*100</f>
        <v>48.817802503477054</v>
      </c>
    </row>
    <row r="15" spans="1:25" ht="15.75">
      <c r="A15" s="65" t="s">
        <v>146</v>
      </c>
      <c r="B15" s="4">
        <v>16</v>
      </c>
      <c r="C15" s="281" t="s">
        <v>150</v>
      </c>
      <c r="D15" s="276"/>
      <c r="E15" s="276"/>
      <c r="F15" s="279"/>
      <c r="G15" s="279"/>
      <c r="H15" s="274">
        <f t="shared" si="0"/>
        <v>0</v>
      </c>
      <c r="I15" s="274">
        <f>SUM('1b.mell. '!E15)</f>
        <v>0</v>
      </c>
      <c r="J15" s="274">
        <f>SUM('1b.mell. '!F15)</f>
        <v>0</v>
      </c>
      <c r="K15" s="274">
        <f>SUM('1b.mell. '!G15)</f>
        <v>0</v>
      </c>
      <c r="L15" s="274">
        <f t="shared" si="1"/>
        <v>0</v>
      </c>
      <c r="M15" s="274">
        <f>SUM('1b.mell. '!I15)</f>
        <v>0</v>
      </c>
      <c r="N15" s="274">
        <f>SUM('1b.mell. '!J15)</f>
        <v>0</v>
      </c>
      <c r="O15" s="274">
        <f>SUM('1b.mell. '!K15)</f>
        <v>0</v>
      </c>
      <c r="P15" s="277"/>
      <c r="Q15" s="277"/>
      <c r="R15" s="274"/>
      <c r="S15" s="274"/>
      <c r="T15" s="274">
        <f t="shared" si="2"/>
        <v>105</v>
      </c>
      <c r="U15" s="274">
        <f>'1b.mell. '!M15</f>
        <v>105</v>
      </c>
      <c r="V15" s="274"/>
      <c r="W15" s="274"/>
      <c r="X15" s="271"/>
      <c r="Y15" s="271"/>
    </row>
    <row r="16" spans="1:25" ht="15.75">
      <c r="A16" s="65" t="s">
        <v>146</v>
      </c>
      <c r="B16" s="4">
        <v>12</v>
      </c>
      <c r="C16" s="272" t="s">
        <v>151</v>
      </c>
      <c r="D16" s="276"/>
      <c r="E16" s="273"/>
      <c r="F16" s="279"/>
      <c r="G16" s="279"/>
      <c r="H16" s="274">
        <f t="shared" si="0"/>
        <v>0</v>
      </c>
      <c r="I16" s="274">
        <f>SUM('1b.mell. '!E16)</f>
        <v>0</v>
      </c>
      <c r="J16" s="274">
        <f>SUM('1b.mell. '!F16)</f>
        <v>0</v>
      </c>
      <c r="K16" s="274">
        <f>SUM('1b.mell. '!G16)</f>
        <v>0</v>
      </c>
      <c r="L16" s="274">
        <f t="shared" si="1"/>
        <v>0</v>
      </c>
      <c r="M16" s="274">
        <f>SUM('1b.mell. '!I16)</f>
        <v>0</v>
      </c>
      <c r="N16" s="274">
        <f>SUM('1b.mell. '!J16)</f>
        <v>0</v>
      </c>
      <c r="O16" s="274">
        <f>SUM('1b.mell. '!K16)</f>
        <v>0</v>
      </c>
      <c r="P16" s="274"/>
      <c r="Q16" s="274"/>
      <c r="R16" s="274"/>
      <c r="S16" s="274"/>
      <c r="T16" s="274"/>
      <c r="U16" s="274"/>
      <c r="V16" s="274"/>
      <c r="W16" s="274"/>
      <c r="X16" s="271"/>
      <c r="Y16" s="271"/>
    </row>
    <row r="17" spans="1:25" ht="15.75">
      <c r="A17" s="65" t="s">
        <v>146</v>
      </c>
      <c r="B17" s="4">
        <v>1</v>
      </c>
      <c r="C17" s="171" t="s">
        <v>152</v>
      </c>
      <c r="D17" s="158">
        <f>SUM(D10+D12+D13)</f>
        <v>23986</v>
      </c>
      <c r="E17" s="158">
        <f>SUM(E10+E12+E13)</f>
        <v>23986</v>
      </c>
      <c r="F17" s="158">
        <f>SUM(F10+F12+F13)</f>
        <v>0</v>
      </c>
      <c r="G17" s="158">
        <f>SUM(G10+G12+G13)</f>
        <v>0</v>
      </c>
      <c r="H17" s="158">
        <f>SUM(H10+H12+H13)</f>
        <v>23986</v>
      </c>
      <c r="I17" s="158">
        <f aca="true" t="shared" si="3" ref="I17:S17">SUM(I10+I12+I13)</f>
        <v>23986</v>
      </c>
      <c r="J17" s="158">
        <f t="shared" si="3"/>
        <v>0</v>
      </c>
      <c r="K17" s="158">
        <f t="shared" si="3"/>
        <v>0</v>
      </c>
      <c r="L17" s="158">
        <f>SUM(L10+L12+L13)</f>
        <v>23986</v>
      </c>
      <c r="M17" s="158">
        <f>SUM(M10+M12+M13)</f>
        <v>23986</v>
      </c>
      <c r="N17" s="158">
        <f>SUM(N10+N12+N13)</f>
        <v>0</v>
      </c>
      <c r="O17" s="158">
        <f>SUM(O10+O12+O13)</f>
        <v>0</v>
      </c>
      <c r="P17" s="158">
        <f t="shared" si="3"/>
        <v>23986</v>
      </c>
      <c r="Q17" s="158">
        <f>SUM(Q10+Q12+Q13)</f>
        <v>23986</v>
      </c>
      <c r="R17" s="158">
        <f t="shared" si="3"/>
        <v>0</v>
      </c>
      <c r="S17" s="158">
        <f t="shared" si="3"/>
        <v>0</v>
      </c>
      <c r="T17" s="158">
        <f>SUM(T10:T13)</f>
        <v>13559</v>
      </c>
      <c r="U17" s="158">
        <f>SUM(U10:U13)</f>
        <v>13559</v>
      </c>
      <c r="V17" s="158">
        <f>SUM(V10+V12+V13)</f>
        <v>0</v>
      </c>
      <c r="W17" s="158">
        <f>SUM(W10+W12+W13)</f>
        <v>0</v>
      </c>
      <c r="X17" s="159">
        <f>T17/D17*100</f>
        <v>56.528808471608436</v>
      </c>
      <c r="Y17" s="159">
        <f>T17/P17*100</f>
        <v>56.528808471608436</v>
      </c>
    </row>
    <row r="18" spans="1:25" ht="15.75">
      <c r="A18" s="65" t="s">
        <v>146</v>
      </c>
      <c r="B18" s="4">
        <v>2</v>
      </c>
      <c r="C18" s="171" t="s">
        <v>153</v>
      </c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1"/>
      <c r="Y18" s="271"/>
    </row>
    <row r="19" spans="1:25" ht="15.75">
      <c r="A19" s="65" t="s">
        <v>146</v>
      </c>
      <c r="B19" s="4">
        <v>2</v>
      </c>
      <c r="C19" s="282" t="s">
        <v>154</v>
      </c>
      <c r="D19" s="279"/>
      <c r="E19" s="279"/>
      <c r="F19" s="279"/>
      <c r="G19" s="279"/>
      <c r="H19" s="274">
        <f>SUM(I19:K19)</f>
        <v>0</v>
      </c>
      <c r="I19" s="274">
        <f>SUM('1b.mell. '!E19)</f>
        <v>0</v>
      </c>
      <c r="J19" s="274">
        <f>SUM('1b.mell. '!F19)</f>
        <v>0</v>
      </c>
      <c r="K19" s="274">
        <f>SUM('1b.mell. '!G19)</f>
        <v>0</v>
      </c>
      <c r="L19" s="274">
        <f>SUM(M19:O19)</f>
        <v>0</v>
      </c>
      <c r="M19" s="274">
        <f>SUM('1b.mell. '!I19)</f>
        <v>0</v>
      </c>
      <c r="N19" s="274">
        <f>SUM('1b.mell. '!J19)</f>
        <v>0</v>
      </c>
      <c r="O19" s="274">
        <f>SUM('1b.mell. '!K19)</f>
        <v>0</v>
      </c>
      <c r="P19" s="274"/>
      <c r="Q19" s="274"/>
      <c r="R19" s="274"/>
      <c r="S19" s="274"/>
      <c r="T19" s="274"/>
      <c r="U19" s="274"/>
      <c r="V19" s="274"/>
      <c r="W19" s="274"/>
      <c r="X19" s="271"/>
      <c r="Y19" s="271"/>
    </row>
    <row r="20" spans="1:25" ht="15.75">
      <c r="A20" s="65" t="s">
        <v>146</v>
      </c>
      <c r="B20" s="4">
        <v>2</v>
      </c>
      <c r="C20" s="282" t="s">
        <v>155</v>
      </c>
      <c r="D20" s="279"/>
      <c r="E20" s="279"/>
      <c r="F20" s="279"/>
      <c r="G20" s="279"/>
      <c r="H20" s="274">
        <f>SUM(I20:K20)</f>
        <v>0</v>
      </c>
      <c r="I20" s="274">
        <f>SUM('1b.mell. '!E20)</f>
        <v>0</v>
      </c>
      <c r="J20" s="274">
        <f>SUM('1b.mell. '!F20)</f>
        <v>0</v>
      </c>
      <c r="K20" s="274">
        <f>SUM('1b.mell. '!G20)</f>
        <v>0</v>
      </c>
      <c r="L20" s="274">
        <f>SUM(M20:O20)</f>
        <v>24324</v>
      </c>
      <c r="M20" s="274">
        <f>SUM('1b.mell. '!I20,'3. mell'!C11)</f>
        <v>24324</v>
      </c>
      <c r="N20" s="274">
        <f>SUM('1b.mell. '!J20)</f>
        <v>0</v>
      </c>
      <c r="O20" s="274">
        <f>SUM('1b.mell. '!K20)</f>
        <v>0</v>
      </c>
      <c r="P20" s="274"/>
      <c r="Q20" s="274"/>
      <c r="R20" s="274"/>
      <c r="S20" s="274"/>
      <c r="T20" s="274"/>
      <c r="U20" s="274"/>
      <c r="V20" s="274"/>
      <c r="W20" s="274"/>
      <c r="X20" s="271"/>
      <c r="Y20" s="271"/>
    </row>
    <row r="21" spans="1:25" ht="15.75">
      <c r="A21" s="65" t="s">
        <v>146</v>
      </c>
      <c r="B21" s="4">
        <v>3</v>
      </c>
      <c r="C21" s="171" t="s">
        <v>250</v>
      </c>
      <c r="D21" s="160">
        <v>0</v>
      </c>
      <c r="E21" s="160">
        <v>0</v>
      </c>
      <c r="F21" s="160">
        <v>0</v>
      </c>
      <c r="G21" s="160">
        <v>0</v>
      </c>
      <c r="H21" s="158">
        <f aca="true" t="shared" si="4" ref="H21:W21">SUM(H19:H20)</f>
        <v>0</v>
      </c>
      <c r="I21" s="158">
        <f t="shared" si="4"/>
        <v>0</v>
      </c>
      <c r="J21" s="158">
        <f t="shared" si="4"/>
        <v>0</v>
      </c>
      <c r="K21" s="158">
        <f t="shared" si="4"/>
        <v>0</v>
      </c>
      <c r="L21" s="158">
        <f t="shared" si="4"/>
        <v>24324</v>
      </c>
      <c r="M21" s="158">
        <f t="shared" si="4"/>
        <v>24324</v>
      </c>
      <c r="N21" s="158">
        <f t="shared" si="4"/>
        <v>0</v>
      </c>
      <c r="O21" s="158">
        <f t="shared" si="4"/>
        <v>0</v>
      </c>
      <c r="P21" s="158">
        <f t="shared" si="4"/>
        <v>0</v>
      </c>
      <c r="Q21" s="158">
        <f t="shared" si="4"/>
        <v>0</v>
      </c>
      <c r="R21" s="158">
        <f t="shared" si="4"/>
        <v>0</v>
      </c>
      <c r="S21" s="158">
        <f t="shared" si="4"/>
        <v>0</v>
      </c>
      <c r="T21" s="158">
        <f t="shared" si="4"/>
        <v>0</v>
      </c>
      <c r="U21" s="158">
        <f t="shared" si="4"/>
        <v>0</v>
      </c>
      <c r="V21" s="158">
        <f t="shared" si="4"/>
        <v>0</v>
      </c>
      <c r="W21" s="158">
        <f t="shared" si="4"/>
        <v>0</v>
      </c>
      <c r="X21" s="159">
        <v>0</v>
      </c>
      <c r="Y21" s="158">
        <v>0</v>
      </c>
    </row>
    <row r="22" spans="1:25" ht="15.75">
      <c r="A22" s="65" t="s">
        <v>146</v>
      </c>
      <c r="B22" s="4">
        <v>31</v>
      </c>
      <c r="C22" s="151" t="s">
        <v>157</v>
      </c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71"/>
      <c r="Y22" s="271"/>
    </row>
    <row r="23" spans="1:25" ht="15.75">
      <c r="A23" s="65" t="s">
        <v>146</v>
      </c>
      <c r="B23" s="4">
        <v>311</v>
      </c>
      <c r="C23" s="284" t="s">
        <v>158</v>
      </c>
      <c r="D23" s="283"/>
      <c r="E23" s="283"/>
      <c r="F23" s="283"/>
      <c r="G23" s="283"/>
      <c r="H23" s="283">
        <v>0</v>
      </c>
      <c r="I23" s="283">
        <v>0</v>
      </c>
      <c r="J23" s="283">
        <v>0</v>
      </c>
      <c r="K23" s="283">
        <v>0</v>
      </c>
      <c r="L23" s="283">
        <v>0</v>
      </c>
      <c r="M23" s="283">
        <v>0</v>
      </c>
      <c r="N23" s="283">
        <v>0</v>
      </c>
      <c r="O23" s="283">
        <v>0</v>
      </c>
      <c r="P23" s="283"/>
      <c r="Q23" s="283"/>
      <c r="R23" s="283"/>
      <c r="S23" s="283"/>
      <c r="T23" s="283"/>
      <c r="U23" s="283"/>
      <c r="V23" s="283"/>
      <c r="W23" s="283"/>
      <c r="X23" s="271"/>
      <c r="Y23" s="271"/>
    </row>
    <row r="24" spans="1:25" ht="15.75">
      <c r="A24" s="65" t="s">
        <v>146</v>
      </c>
      <c r="B24" s="4">
        <v>34</v>
      </c>
      <c r="C24" s="275" t="s">
        <v>43</v>
      </c>
      <c r="D24" s="276">
        <f>SUM(E24:G24)</f>
        <v>200</v>
      </c>
      <c r="E24" s="286">
        <f>'1b.mell. '!E24</f>
        <v>200</v>
      </c>
      <c r="F24" s="283"/>
      <c r="G24" s="283"/>
      <c r="H24" s="274">
        <f>SUM(I24:K24)</f>
        <v>200</v>
      </c>
      <c r="I24" s="285">
        <f>SUM('1b.mell. '!E24)</f>
        <v>200</v>
      </c>
      <c r="J24" s="285">
        <f>SUM('1b.mell. '!F24)</f>
        <v>0</v>
      </c>
      <c r="K24" s="285">
        <f>SUM('1b.mell. '!G24)</f>
        <v>0</v>
      </c>
      <c r="L24" s="274">
        <f>SUM(M24:O24)</f>
        <v>200</v>
      </c>
      <c r="M24" s="285">
        <f>SUM('1b.mell. '!I24)</f>
        <v>200</v>
      </c>
      <c r="N24" s="285">
        <f>SUM('1b.mell. '!J24)</f>
        <v>0</v>
      </c>
      <c r="O24" s="285">
        <f>SUM('1b.mell. '!K24)</f>
        <v>0</v>
      </c>
      <c r="P24" s="274">
        <f>SUM(Q24:S24)</f>
        <v>200</v>
      </c>
      <c r="Q24" s="274">
        <f>'1b.mell. '!I24</f>
        <v>200</v>
      </c>
      <c r="R24" s="274"/>
      <c r="S24" s="274"/>
      <c r="T24" s="274">
        <f>SUM(U24:W24)</f>
        <v>125</v>
      </c>
      <c r="U24" s="274">
        <f>'1b.mell. '!M24</f>
        <v>125</v>
      </c>
      <c r="V24" s="274"/>
      <c r="W24" s="274"/>
      <c r="X24" s="271">
        <f>T24/D24*100</f>
        <v>62.5</v>
      </c>
      <c r="Y24" s="271">
        <f>T24/P24*100</f>
        <v>62.5</v>
      </c>
    </row>
    <row r="25" spans="1:25" ht="15.75">
      <c r="A25" s="65" t="s">
        <v>146</v>
      </c>
      <c r="B25" s="4">
        <v>34</v>
      </c>
      <c r="C25" s="278" t="s">
        <v>159</v>
      </c>
      <c r="D25" s="276"/>
      <c r="E25" s="276"/>
      <c r="F25" s="283"/>
      <c r="G25" s="283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1"/>
      <c r="Y25" s="271"/>
    </row>
    <row r="26" spans="1:25" ht="15.75">
      <c r="A26" s="65" t="s">
        <v>146</v>
      </c>
      <c r="B26" s="4">
        <v>351</v>
      </c>
      <c r="C26" s="275" t="s">
        <v>41</v>
      </c>
      <c r="D26" s="276">
        <f>SUM(E26:G26)</f>
        <v>930</v>
      </c>
      <c r="E26" s="286">
        <f>'1b.mell. '!E27</f>
        <v>930</v>
      </c>
      <c r="F26" s="283"/>
      <c r="G26" s="283"/>
      <c r="H26" s="274">
        <f>SUM(I26:K26)</f>
        <v>930</v>
      </c>
      <c r="I26" s="285">
        <f>SUM('1b.mell. '!E27)</f>
        <v>930</v>
      </c>
      <c r="J26" s="285">
        <f>SUM('1b.mell. '!F27)</f>
        <v>0</v>
      </c>
      <c r="K26" s="285">
        <f>SUM('1b.mell. '!G27)</f>
        <v>0</v>
      </c>
      <c r="L26" s="274">
        <f>SUM(M26:O26)</f>
        <v>930</v>
      </c>
      <c r="M26" s="285">
        <f>SUM('1b.mell. '!I27)</f>
        <v>930</v>
      </c>
      <c r="N26" s="285">
        <f>SUM('1b.mell. '!J27)</f>
        <v>0</v>
      </c>
      <c r="O26" s="285">
        <f>SUM('1b.mell. '!K27)</f>
        <v>0</v>
      </c>
      <c r="P26" s="274">
        <f>SUM(Q26:S26)</f>
        <v>930</v>
      </c>
      <c r="Q26" s="274">
        <f>'1b.mell. '!I27</f>
        <v>930</v>
      </c>
      <c r="R26" s="274"/>
      <c r="S26" s="274"/>
      <c r="T26" s="274">
        <f>SUM(U26:W26)</f>
        <v>634</v>
      </c>
      <c r="U26" s="274">
        <f>'1b.mell. '!M27</f>
        <v>634</v>
      </c>
      <c r="V26" s="274"/>
      <c r="W26" s="274"/>
      <c r="X26" s="271">
        <f>T26/D26*100</f>
        <v>68.17204301075269</v>
      </c>
      <c r="Y26" s="271">
        <f>T26/P26*100</f>
        <v>68.17204301075269</v>
      </c>
    </row>
    <row r="27" spans="1:25" ht="15.75">
      <c r="A27" s="65" t="s">
        <v>146</v>
      </c>
      <c r="B27" s="4">
        <v>351</v>
      </c>
      <c r="C27" s="278" t="s">
        <v>160</v>
      </c>
      <c r="D27" s="276"/>
      <c r="E27" s="276"/>
      <c r="F27" s="283"/>
      <c r="G27" s="283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1"/>
      <c r="Y27" s="271"/>
    </row>
    <row r="28" spans="1:25" ht="15.75">
      <c r="A28" s="65" t="s">
        <v>146</v>
      </c>
      <c r="B28" s="4">
        <v>354</v>
      </c>
      <c r="C28" s="275" t="s">
        <v>42</v>
      </c>
      <c r="D28" s="286">
        <f>SUM(E28:G28)</f>
        <v>24000</v>
      </c>
      <c r="E28" s="286">
        <f>'1b.mell. '!E29</f>
        <v>24000</v>
      </c>
      <c r="F28" s="283"/>
      <c r="G28" s="283"/>
      <c r="H28" s="274">
        <f>SUM(I28:K28)</f>
        <v>24000</v>
      </c>
      <c r="I28" s="285">
        <f>SUM('1b.mell. '!E29)</f>
        <v>24000</v>
      </c>
      <c r="J28" s="285">
        <f>SUM('1b.mell. '!F29)</f>
        <v>0</v>
      </c>
      <c r="K28" s="285">
        <f>SUM('1b.mell. '!G29)</f>
        <v>0</v>
      </c>
      <c r="L28" s="274">
        <f>SUM(M28:O28)</f>
        <v>24000</v>
      </c>
      <c r="M28" s="285">
        <f>SUM('1b.mell. '!I29)</f>
        <v>24000</v>
      </c>
      <c r="N28" s="285">
        <f>SUM('1b.mell. '!J29)</f>
        <v>0</v>
      </c>
      <c r="O28" s="285">
        <f>SUM('1b.mell. '!K29)</f>
        <v>0</v>
      </c>
      <c r="P28" s="274">
        <f>SUM(Q28:S28)</f>
        <v>24000</v>
      </c>
      <c r="Q28" s="274">
        <f>'1b.mell. '!I29</f>
        <v>24000</v>
      </c>
      <c r="R28" s="274"/>
      <c r="S28" s="274"/>
      <c r="T28" s="274">
        <f>SUM(U28:W28)</f>
        <v>9294</v>
      </c>
      <c r="U28" s="274">
        <f>'1b.mell. '!M29</f>
        <v>9294</v>
      </c>
      <c r="V28" s="274"/>
      <c r="W28" s="274"/>
      <c r="X28" s="271">
        <f>T28/D28*100</f>
        <v>38.725</v>
      </c>
      <c r="Y28" s="271">
        <f>T28/P28*100</f>
        <v>38.725</v>
      </c>
    </row>
    <row r="29" spans="1:25" ht="15.75">
      <c r="A29" s="65" t="s">
        <v>146</v>
      </c>
      <c r="B29" s="4">
        <v>354</v>
      </c>
      <c r="C29" s="278" t="s">
        <v>161</v>
      </c>
      <c r="D29" s="276"/>
      <c r="E29" s="276"/>
      <c r="F29" s="283"/>
      <c r="G29" s="283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1"/>
      <c r="Y29" s="271"/>
    </row>
    <row r="30" spans="1:25" ht="15.75">
      <c r="A30" s="65" t="s">
        <v>146</v>
      </c>
      <c r="B30" s="4">
        <v>355</v>
      </c>
      <c r="C30" s="275" t="s">
        <v>162</v>
      </c>
      <c r="D30" s="276"/>
      <c r="E30" s="286"/>
      <c r="F30" s="283"/>
      <c r="G30" s="283"/>
      <c r="H30" s="274"/>
      <c r="I30" s="285"/>
      <c r="J30" s="285"/>
      <c r="K30" s="285"/>
      <c r="L30" s="274"/>
      <c r="M30" s="285"/>
      <c r="N30" s="285"/>
      <c r="O30" s="285"/>
      <c r="P30" s="274"/>
      <c r="Q30" s="274"/>
      <c r="R30" s="274"/>
      <c r="S30" s="274"/>
      <c r="T30" s="274"/>
      <c r="U30" s="274"/>
      <c r="V30" s="274"/>
      <c r="W30" s="274"/>
      <c r="X30" s="271"/>
      <c r="Y30" s="271"/>
    </row>
    <row r="31" spans="1:25" ht="15.75">
      <c r="A31" s="65" t="s">
        <v>146</v>
      </c>
      <c r="B31" s="4">
        <v>355</v>
      </c>
      <c r="C31" s="278" t="s">
        <v>163</v>
      </c>
      <c r="D31" s="276"/>
      <c r="E31" s="276"/>
      <c r="F31" s="283"/>
      <c r="G31" s="283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1"/>
      <c r="Y31" s="271"/>
    </row>
    <row r="32" spans="1:25" ht="15.75">
      <c r="A32" s="65" t="s">
        <v>146</v>
      </c>
      <c r="B32" s="4">
        <v>36</v>
      </c>
      <c r="C32" s="278" t="s">
        <v>164</v>
      </c>
      <c r="D32" s="276"/>
      <c r="E32" s="276"/>
      <c r="F32" s="283"/>
      <c r="G32" s="283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1"/>
      <c r="Y32" s="271"/>
    </row>
    <row r="33" spans="1:25" ht="15.75">
      <c r="A33" s="65" t="s">
        <v>146</v>
      </c>
      <c r="B33" s="4">
        <v>36</v>
      </c>
      <c r="C33" s="275" t="s">
        <v>18</v>
      </c>
      <c r="D33" s="276"/>
      <c r="E33" s="276"/>
      <c r="F33" s="283"/>
      <c r="G33" s="283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1"/>
      <c r="Y33" s="271"/>
    </row>
    <row r="34" spans="1:25" ht="15.75">
      <c r="A34" s="65" t="s">
        <v>146</v>
      </c>
      <c r="B34" s="4">
        <v>36</v>
      </c>
      <c r="C34" s="275" t="s">
        <v>201</v>
      </c>
      <c r="D34" s="276">
        <f>SUM(E34:G34)</f>
        <v>30</v>
      </c>
      <c r="E34" s="286">
        <f>'1b.mell. '!E35</f>
        <v>30</v>
      </c>
      <c r="F34" s="283"/>
      <c r="G34" s="283"/>
      <c r="H34" s="274">
        <f>SUM(I34:K34)</f>
        <v>30</v>
      </c>
      <c r="I34" s="285">
        <f>SUM('1b.mell. '!E35)</f>
        <v>30</v>
      </c>
      <c r="J34" s="285">
        <f>SUM('1b.mell. '!F35)</f>
        <v>0</v>
      </c>
      <c r="K34" s="285">
        <f>SUM('1b.mell. '!G35)</f>
        <v>0</v>
      </c>
      <c r="L34" s="274">
        <f>SUM(M34:O34)</f>
        <v>30</v>
      </c>
      <c r="M34" s="285">
        <f>SUM('1b.mell. '!I35)</f>
        <v>30</v>
      </c>
      <c r="N34" s="285">
        <f>SUM('1b.mell. '!J35)</f>
        <v>0</v>
      </c>
      <c r="O34" s="285">
        <f>SUM('1b.mell. '!K35)</f>
        <v>0</v>
      </c>
      <c r="P34" s="274">
        <f>SUM(Q34:S34)</f>
        <v>30</v>
      </c>
      <c r="Q34" s="274">
        <f>'1b.mell. '!I35</f>
        <v>30</v>
      </c>
      <c r="R34" s="274"/>
      <c r="S34" s="274"/>
      <c r="T34" s="274">
        <f>SUM(U34:W34)</f>
        <v>0</v>
      </c>
      <c r="U34" s="274">
        <f>'1b.mell. '!M35</f>
        <v>0</v>
      </c>
      <c r="V34" s="274"/>
      <c r="W34" s="274"/>
      <c r="X34" s="271">
        <f>T34/D34*100</f>
        <v>0</v>
      </c>
      <c r="Y34" s="271">
        <f>T34/P34*100</f>
        <v>0</v>
      </c>
    </row>
    <row r="35" spans="1:25" ht="15.75">
      <c r="A35" s="65" t="s">
        <v>146</v>
      </c>
      <c r="B35" s="4">
        <v>36</v>
      </c>
      <c r="C35" s="225" t="s">
        <v>209</v>
      </c>
      <c r="D35" s="276"/>
      <c r="E35" s="276"/>
      <c r="F35" s="283"/>
      <c r="G35" s="283"/>
      <c r="H35" s="274"/>
      <c r="I35" s="285"/>
      <c r="J35" s="285"/>
      <c r="K35" s="285"/>
      <c r="L35" s="274"/>
      <c r="M35" s="285"/>
      <c r="N35" s="285"/>
      <c r="O35" s="285"/>
      <c r="P35" s="274"/>
      <c r="Q35" s="274"/>
      <c r="R35" s="274"/>
      <c r="S35" s="274"/>
      <c r="T35" s="274"/>
      <c r="U35" s="274"/>
      <c r="V35" s="274"/>
      <c r="W35" s="274"/>
      <c r="X35" s="271"/>
      <c r="Y35" s="271"/>
    </row>
    <row r="36" spans="1:25" ht="15.75">
      <c r="A36" s="65" t="s">
        <v>146</v>
      </c>
      <c r="B36" s="4">
        <v>3</v>
      </c>
      <c r="C36" s="151" t="s">
        <v>165</v>
      </c>
      <c r="D36" s="416">
        <f>SUM(D24:D35)</f>
        <v>25160</v>
      </c>
      <c r="E36" s="416">
        <f>SUM(E24:E35)</f>
        <v>25160</v>
      </c>
      <c r="F36" s="156">
        <v>0</v>
      </c>
      <c r="G36" s="156">
        <v>0</v>
      </c>
      <c r="H36" s="158">
        <f aca="true" t="shared" si="5" ref="H36:W36">SUM(H24:H35)</f>
        <v>25160</v>
      </c>
      <c r="I36" s="158">
        <f t="shared" si="5"/>
        <v>25160</v>
      </c>
      <c r="J36" s="158">
        <f t="shared" si="5"/>
        <v>0</v>
      </c>
      <c r="K36" s="158">
        <f t="shared" si="5"/>
        <v>0</v>
      </c>
      <c r="L36" s="158">
        <f t="shared" si="5"/>
        <v>25160</v>
      </c>
      <c r="M36" s="158">
        <f t="shared" si="5"/>
        <v>25160</v>
      </c>
      <c r="N36" s="158">
        <f t="shared" si="5"/>
        <v>0</v>
      </c>
      <c r="O36" s="158">
        <f t="shared" si="5"/>
        <v>0</v>
      </c>
      <c r="P36" s="158">
        <f t="shared" si="5"/>
        <v>25160</v>
      </c>
      <c r="Q36" s="158">
        <f t="shared" si="5"/>
        <v>25160</v>
      </c>
      <c r="R36" s="158">
        <f t="shared" si="5"/>
        <v>0</v>
      </c>
      <c r="S36" s="158">
        <f t="shared" si="5"/>
        <v>0</v>
      </c>
      <c r="T36" s="158">
        <f t="shared" si="5"/>
        <v>10053</v>
      </c>
      <c r="U36" s="158">
        <f t="shared" si="5"/>
        <v>10053</v>
      </c>
      <c r="V36" s="158">
        <f t="shared" si="5"/>
        <v>0</v>
      </c>
      <c r="W36" s="158">
        <f t="shared" si="5"/>
        <v>0</v>
      </c>
      <c r="X36" s="159">
        <f>T36/D36*100</f>
        <v>39.95627980922099</v>
      </c>
      <c r="Y36" s="159">
        <f>T36/P36*100</f>
        <v>39.95627980922099</v>
      </c>
    </row>
    <row r="37" spans="1:25" ht="15.75">
      <c r="A37" s="65" t="s">
        <v>146</v>
      </c>
      <c r="B37" s="4">
        <v>4</v>
      </c>
      <c r="C37" s="151" t="s">
        <v>166</v>
      </c>
      <c r="D37" s="156"/>
      <c r="E37" s="156"/>
      <c r="F37" s="283"/>
      <c r="G37" s="283"/>
      <c r="H37" s="286"/>
      <c r="I37" s="285"/>
      <c r="J37" s="285"/>
      <c r="K37" s="286"/>
      <c r="L37" s="286"/>
      <c r="M37" s="285"/>
      <c r="N37" s="285"/>
      <c r="O37" s="285"/>
      <c r="P37" s="286"/>
      <c r="Q37" s="286"/>
      <c r="R37" s="287"/>
      <c r="S37" s="287"/>
      <c r="T37" s="286"/>
      <c r="U37" s="286"/>
      <c r="V37" s="287"/>
      <c r="W37" s="287"/>
      <c r="X37" s="271"/>
      <c r="Y37" s="271"/>
    </row>
    <row r="38" spans="1:25" ht="15.75">
      <c r="A38" s="65" t="s">
        <v>146</v>
      </c>
      <c r="B38" s="4">
        <v>402</v>
      </c>
      <c r="C38" s="288" t="s">
        <v>245</v>
      </c>
      <c r="D38" s="328">
        <f aca="true" t="shared" si="6" ref="D38:D43">SUM(E38:G38)</f>
        <v>300</v>
      </c>
      <c r="E38" s="328">
        <f>'1b.mell. '!E39</f>
        <v>300</v>
      </c>
      <c r="F38" s="283"/>
      <c r="G38" s="283"/>
      <c r="H38" s="274">
        <f>SUM(I38:K38)</f>
        <v>300</v>
      </c>
      <c r="I38" s="285">
        <f>SUM('1b.mell. '!E39)</f>
        <v>300</v>
      </c>
      <c r="J38" s="285">
        <f>SUM('1b.mell. '!F39)</f>
        <v>0</v>
      </c>
      <c r="K38" s="285">
        <f>SUM('1b.mell. '!G39)</f>
        <v>0</v>
      </c>
      <c r="L38" s="274">
        <f>SUM(M38:O38)</f>
        <v>300</v>
      </c>
      <c r="M38" s="285">
        <f>SUM('1b.mell. '!I39)</f>
        <v>300</v>
      </c>
      <c r="N38" s="285">
        <f>SUM('1b.mell. '!J39)</f>
        <v>0</v>
      </c>
      <c r="O38" s="285">
        <f>SUM('1b.mell. '!K39)</f>
        <v>0</v>
      </c>
      <c r="P38" s="274">
        <f aca="true" t="shared" si="7" ref="P38:P43">SUM(Q38:S38)</f>
        <v>300</v>
      </c>
      <c r="Q38" s="277">
        <f>'1b.mell. '!I39</f>
        <v>300</v>
      </c>
      <c r="R38" s="274"/>
      <c r="S38" s="274"/>
      <c r="T38" s="274">
        <f aca="true" t="shared" si="8" ref="T38:T43">SUM(U38:W38)</f>
        <v>561</v>
      </c>
      <c r="U38" s="274">
        <f>'1b.mell. '!M39</f>
        <v>561</v>
      </c>
      <c r="V38" s="274"/>
      <c r="W38" s="274"/>
      <c r="X38" s="271">
        <f>T38/D38*100</f>
        <v>187</v>
      </c>
      <c r="Y38" s="271">
        <f>T38/P38*100</f>
        <v>187</v>
      </c>
    </row>
    <row r="39" spans="1:25" ht="15.75">
      <c r="A39" s="65" t="s">
        <v>146</v>
      </c>
      <c r="B39" s="4">
        <v>403</v>
      </c>
      <c r="C39" s="288" t="s">
        <v>246</v>
      </c>
      <c r="D39" s="328">
        <f t="shared" si="6"/>
        <v>2095</v>
      </c>
      <c r="E39" s="328">
        <f>'1b.mell. '!E40</f>
        <v>2095</v>
      </c>
      <c r="F39" s="283"/>
      <c r="G39" s="283"/>
      <c r="H39" s="274">
        <f>SUM(I39:K39)</f>
        <v>2095</v>
      </c>
      <c r="I39" s="285">
        <f>SUM('1b.mell. '!E40)</f>
        <v>2095</v>
      </c>
      <c r="J39" s="285">
        <f>SUM('1b.mell. '!F40)</f>
        <v>0</v>
      </c>
      <c r="K39" s="285">
        <f>SUM('1b.mell. '!G40)</f>
        <v>0</v>
      </c>
      <c r="L39" s="274">
        <f>SUM(M39:O39)</f>
        <v>2095</v>
      </c>
      <c r="M39" s="285">
        <f>SUM('1b.mell. '!I40)</f>
        <v>2095</v>
      </c>
      <c r="N39" s="285">
        <f>SUM('1b.mell. '!J40)</f>
        <v>0</v>
      </c>
      <c r="O39" s="285">
        <f>SUM('1b.mell. '!K40)</f>
        <v>0</v>
      </c>
      <c r="P39" s="274">
        <f t="shared" si="7"/>
        <v>2095</v>
      </c>
      <c r="Q39" s="277">
        <f>'1b.mell. '!I40</f>
        <v>2095</v>
      </c>
      <c r="R39" s="274"/>
      <c r="S39" s="274"/>
      <c r="T39" s="274">
        <f t="shared" si="8"/>
        <v>966</v>
      </c>
      <c r="U39" s="274">
        <f>'1b.mell. '!M40</f>
        <v>966</v>
      </c>
      <c r="V39" s="274"/>
      <c r="W39" s="274"/>
      <c r="X39" s="271">
        <f>T39/D39*100</f>
        <v>46.10978520286396</v>
      </c>
      <c r="Y39" s="271">
        <f>T39/P39*100</f>
        <v>46.10978520286396</v>
      </c>
    </row>
    <row r="40" spans="1:25" ht="15.75">
      <c r="A40" s="65" t="s">
        <v>146</v>
      </c>
      <c r="B40" s="4">
        <v>404</v>
      </c>
      <c r="C40" s="289" t="s">
        <v>167</v>
      </c>
      <c r="D40" s="328">
        <f t="shared" si="6"/>
        <v>0</v>
      </c>
      <c r="E40" s="328">
        <f>'1b.mell. '!E41</f>
        <v>0</v>
      </c>
      <c r="F40" s="283"/>
      <c r="G40" s="283"/>
      <c r="H40" s="274"/>
      <c r="I40" s="285"/>
      <c r="J40" s="285"/>
      <c r="K40" s="285"/>
      <c r="L40" s="274"/>
      <c r="M40" s="285"/>
      <c r="N40" s="285"/>
      <c r="O40" s="285"/>
      <c r="P40" s="274">
        <f t="shared" si="7"/>
        <v>0</v>
      </c>
      <c r="Q40" s="277">
        <f>'1b.mell. '!I41</f>
        <v>0</v>
      </c>
      <c r="R40" s="287"/>
      <c r="S40" s="287"/>
      <c r="T40" s="274">
        <f t="shared" si="8"/>
        <v>0</v>
      </c>
      <c r="U40" s="285">
        <f>'1b.mell. '!M41</f>
        <v>0</v>
      </c>
      <c r="V40" s="287"/>
      <c r="W40" s="287"/>
      <c r="X40" s="271"/>
      <c r="Y40" s="271"/>
    </row>
    <row r="41" spans="1:25" ht="15.75">
      <c r="A41" s="65" t="s">
        <v>146</v>
      </c>
      <c r="B41" s="4">
        <v>404</v>
      </c>
      <c r="C41" s="290" t="s">
        <v>168</v>
      </c>
      <c r="D41" s="328">
        <f t="shared" si="6"/>
        <v>470</v>
      </c>
      <c r="E41" s="431">
        <f>'1b.mell. '!E42</f>
        <v>470</v>
      </c>
      <c r="F41" s="291"/>
      <c r="G41" s="291"/>
      <c r="H41" s="274">
        <f>SUM(I41:K41)</f>
        <v>470</v>
      </c>
      <c r="I41" s="285">
        <f>SUM('1b.mell. '!E42)</f>
        <v>470</v>
      </c>
      <c r="J41" s="285">
        <f>SUM('1b.mell. '!F42)</f>
        <v>0</v>
      </c>
      <c r="K41" s="285">
        <f>SUM('1b.mell. '!G42)</f>
        <v>0</v>
      </c>
      <c r="L41" s="274">
        <f>SUM(M41:O41)</f>
        <v>470</v>
      </c>
      <c r="M41" s="285">
        <f>SUM('1b.mell. '!I42)</f>
        <v>470</v>
      </c>
      <c r="N41" s="285">
        <f>SUM('1b.mell. '!J42)</f>
        <v>0</v>
      </c>
      <c r="O41" s="285">
        <f>SUM('1b.mell. '!K42)</f>
        <v>0</v>
      </c>
      <c r="P41" s="274">
        <f t="shared" si="7"/>
        <v>470</v>
      </c>
      <c r="Q41" s="277">
        <f>'1b.mell. '!I42</f>
        <v>470</v>
      </c>
      <c r="R41" s="274"/>
      <c r="S41" s="274"/>
      <c r="T41" s="274">
        <f t="shared" si="8"/>
        <v>0</v>
      </c>
      <c r="U41" s="274">
        <f>'1b.mell. '!M42</f>
        <v>0</v>
      </c>
      <c r="V41" s="274"/>
      <c r="W41" s="274"/>
      <c r="X41" s="271">
        <f>T41/D41*100</f>
        <v>0</v>
      </c>
      <c r="Y41" s="271">
        <f>T41/P41*100</f>
        <v>0</v>
      </c>
    </row>
    <row r="42" spans="1:25" ht="15.75">
      <c r="A42" s="65" t="s">
        <v>146</v>
      </c>
      <c r="B42" s="4">
        <v>405</v>
      </c>
      <c r="C42" s="289" t="s">
        <v>169</v>
      </c>
      <c r="D42" s="328">
        <f t="shared" si="6"/>
        <v>1200</v>
      </c>
      <c r="E42" s="328">
        <f>'1b.mell. '!E43</f>
        <v>1200</v>
      </c>
      <c r="F42" s="291"/>
      <c r="G42" s="291"/>
      <c r="H42" s="274">
        <f>SUM(I42:K42)</f>
        <v>1200</v>
      </c>
      <c r="I42" s="285">
        <f>SUM('1b.mell. '!E43)</f>
        <v>1200</v>
      </c>
      <c r="J42" s="285">
        <f>SUM('1b.mell. '!F43)</f>
        <v>0</v>
      </c>
      <c r="K42" s="285">
        <f>SUM('1b.mell. '!G43)</f>
        <v>0</v>
      </c>
      <c r="L42" s="274">
        <f>SUM(M42:O42)</f>
        <v>1200</v>
      </c>
      <c r="M42" s="285">
        <f>SUM('1b.mell. '!I43)</f>
        <v>1200</v>
      </c>
      <c r="N42" s="285">
        <f>SUM('1b.mell. '!J43)</f>
        <v>0</v>
      </c>
      <c r="O42" s="285">
        <f>SUM('1b.mell. '!K43)</f>
        <v>0</v>
      </c>
      <c r="P42" s="274">
        <f t="shared" si="7"/>
        <v>1200</v>
      </c>
      <c r="Q42" s="277">
        <f>'1b.mell. '!I43</f>
        <v>1200</v>
      </c>
      <c r="R42" s="274"/>
      <c r="S42" s="274"/>
      <c r="T42" s="274">
        <f t="shared" si="8"/>
        <v>736</v>
      </c>
      <c r="U42" s="274">
        <f>'1b.mell. '!M43</f>
        <v>736</v>
      </c>
      <c r="V42" s="274"/>
      <c r="W42" s="274"/>
      <c r="X42" s="271">
        <f>T42/D42*100</f>
        <v>61.33333333333333</v>
      </c>
      <c r="Y42" s="271">
        <f aca="true" t="shared" si="9" ref="Y42:Y47">T42/P42*100</f>
        <v>61.33333333333333</v>
      </c>
    </row>
    <row r="43" spans="1:25" ht="15.75">
      <c r="A43" s="65" t="s">
        <v>146</v>
      </c>
      <c r="B43" s="4">
        <v>406</v>
      </c>
      <c r="C43" s="289" t="s">
        <v>170</v>
      </c>
      <c r="D43" s="328">
        <f t="shared" si="6"/>
        <v>1097</v>
      </c>
      <c r="E43" s="328">
        <f>'1b.mell. '!E44</f>
        <v>1097</v>
      </c>
      <c r="F43" s="291"/>
      <c r="G43" s="291"/>
      <c r="H43" s="274">
        <f>SUM(I43:K43)</f>
        <v>1097</v>
      </c>
      <c r="I43" s="285">
        <f>SUM('1b.mell. '!E44)</f>
        <v>1097</v>
      </c>
      <c r="J43" s="285">
        <f>SUM('1b.mell. '!F44)</f>
        <v>0</v>
      </c>
      <c r="K43" s="285">
        <f>SUM('1b.mell. '!G44)</f>
        <v>0</v>
      </c>
      <c r="L43" s="274">
        <f>SUM(M43:O43)</f>
        <v>1097</v>
      </c>
      <c r="M43" s="285">
        <f>SUM('1b.mell. '!I44)</f>
        <v>1097</v>
      </c>
      <c r="N43" s="285">
        <f>SUM('1b.mell. '!J44)</f>
        <v>0</v>
      </c>
      <c r="O43" s="285">
        <f>SUM('1b.mell. '!K44)</f>
        <v>0</v>
      </c>
      <c r="P43" s="274">
        <f t="shared" si="7"/>
        <v>1097</v>
      </c>
      <c r="Q43" s="277">
        <f>'1b.mell. '!I44</f>
        <v>1097</v>
      </c>
      <c r="R43" s="274"/>
      <c r="S43" s="274"/>
      <c r="T43" s="274">
        <f t="shared" si="8"/>
        <v>583</v>
      </c>
      <c r="U43" s="274">
        <f>'1b.mell. '!M44</f>
        <v>583</v>
      </c>
      <c r="V43" s="274"/>
      <c r="W43" s="274"/>
      <c r="X43" s="271">
        <f>T43/D43*100</f>
        <v>53.144940747493166</v>
      </c>
      <c r="Y43" s="271">
        <f t="shared" si="9"/>
        <v>53.144940747493166</v>
      </c>
    </row>
    <row r="44" spans="1:25" ht="15.75">
      <c r="A44" s="65" t="s">
        <v>146</v>
      </c>
      <c r="B44" s="4">
        <v>407</v>
      </c>
      <c r="C44" s="289" t="s">
        <v>211</v>
      </c>
      <c r="D44" s="283"/>
      <c r="E44" s="329"/>
      <c r="F44" s="291"/>
      <c r="G44" s="291"/>
      <c r="H44" s="274"/>
      <c r="I44" s="285"/>
      <c r="J44" s="285"/>
      <c r="K44" s="285"/>
      <c r="L44" s="274"/>
      <c r="M44" s="285"/>
      <c r="N44" s="285"/>
      <c r="O44" s="285"/>
      <c r="P44" s="274"/>
      <c r="Q44" s="277"/>
      <c r="R44" s="274"/>
      <c r="S44" s="274"/>
      <c r="T44" s="274"/>
      <c r="U44" s="274"/>
      <c r="V44" s="274"/>
      <c r="W44" s="274"/>
      <c r="X44" s="271"/>
      <c r="Y44" s="271"/>
    </row>
    <row r="45" spans="1:25" ht="15.75">
      <c r="A45" s="65" t="s">
        <v>146</v>
      </c>
      <c r="B45" s="4">
        <v>408</v>
      </c>
      <c r="C45" s="275" t="s">
        <v>207</v>
      </c>
      <c r="D45" s="283"/>
      <c r="E45" s="276"/>
      <c r="F45" s="291"/>
      <c r="G45" s="291"/>
      <c r="H45" s="274"/>
      <c r="I45" s="285"/>
      <c r="J45" s="285"/>
      <c r="K45" s="285"/>
      <c r="L45" s="274"/>
      <c r="M45" s="285"/>
      <c r="N45" s="285"/>
      <c r="O45" s="285"/>
      <c r="P45" s="274"/>
      <c r="Q45" s="277"/>
      <c r="R45" s="274"/>
      <c r="S45" s="274"/>
      <c r="T45" s="274"/>
      <c r="U45" s="274"/>
      <c r="V45" s="274"/>
      <c r="W45" s="274"/>
      <c r="X45" s="271"/>
      <c r="Y45" s="271"/>
    </row>
    <row r="46" spans="1:25" ht="15.75">
      <c r="A46" s="65" t="s">
        <v>146</v>
      </c>
      <c r="B46" s="4">
        <v>410</v>
      </c>
      <c r="C46" s="225" t="s">
        <v>171</v>
      </c>
      <c r="D46" s="283"/>
      <c r="E46" s="291"/>
      <c r="F46" s="291"/>
      <c r="G46" s="291"/>
      <c r="H46" s="274"/>
      <c r="I46" s="285"/>
      <c r="J46" s="285"/>
      <c r="K46" s="285"/>
      <c r="L46" s="274"/>
      <c r="M46" s="285"/>
      <c r="N46" s="285"/>
      <c r="O46" s="285"/>
      <c r="P46" s="274"/>
      <c r="Q46" s="277"/>
      <c r="R46" s="274"/>
      <c r="S46" s="274"/>
      <c r="T46" s="274">
        <f>SUM(U46:W46)</f>
        <v>18</v>
      </c>
      <c r="U46" s="274">
        <f>'1b.mell. '!M47</f>
        <v>18</v>
      </c>
      <c r="V46" s="274"/>
      <c r="W46" s="274"/>
      <c r="X46" s="271"/>
      <c r="Y46" s="271"/>
    </row>
    <row r="47" spans="1:25" ht="15.75">
      <c r="A47" s="65" t="s">
        <v>146</v>
      </c>
      <c r="B47" s="4">
        <v>4</v>
      </c>
      <c r="C47" s="151" t="s">
        <v>172</v>
      </c>
      <c r="D47" s="432">
        <f>SUM(D38:D46)</f>
        <v>5162</v>
      </c>
      <c r="E47" s="432">
        <f>SUM(E38:E46)</f>
        <v>5162</v>
      </c>
      <c r="F47" s="156">
        <v>0</v>
      </c>
      <c r="G47" s="156">
        <v>0</v>
      </c>
      <c r="H47" s="161">
        <f aca="true" t="shared" si="10" ref="H47:S47">SUM(H38:H46)</f>
        <v>5162</v>
      </c>
      <c r="I47" s="161">
        <f t="shared" si="10"/>
        <v>5162</v>
      </c>
      <c r="J47" s="161">
        <f t="shared" si="10"/>
        <v>0</v>
      </c>
      <c r="K47" s="161">
        <f t="shared" si="10"/>
        <v>0</v>
      </c>
      <c r="L47" s="161">
        <f t="shared" si="10"/>
        <v>5162</v>
      </c>
      <c r="M47" s="161">
        <f>SUM(M38:M46)</f>
        <v>5162</v>
      </c>
      <c r="N47" s="161">
        <f>SUM(N38:N46)</f>
        <v>0</v>
      </c>
      <c r="O47" s="161">
        <f>SUM(O38:O46)</f>
        <v>0</v>
      </c>
      <c r="P47" s="161">
        <f t="shared" si="10"/>
        <v>5162</v>
      </c>
      <c r="Q47" s="161">
        <f>SUM(Q38:Q46)</f>
        <v>5162</v>
      </c>
      <c r="R47" s="161">
        <f t="shared" si="10"/>
        <v>0</v>
      </c>
      <c r="S47" s="161">
        <f t="shared" si="10"/>
        <v>0</v>
      </c>
      <c r="T47" s="161">
        <f>SUM(T38:T46)</f>
        <v>2864</v>
      </c>
      <c r="U47" s="161">
        <f>SUM(U38:U46)</f>
        <v>2864</v>
      </c>
      <c r="V47" s="161">
        <f>SUM(V38:V46)</f>
        <v>0</v>
      </c>
      <c r="W47" s="161">
        <f>SUM(W38:W46)</f>
        <v>0</v>
      </c>
      <c r="X47" s="159">
        <f>T47/D47*100</f>
        <v>55.482371173963585</v>
      </c>
      <c r="Y47" s="159">
        <f t="shared" si="9"/>
        <v>55.482371173963585</v>
      </c>
    </row>
    <row r="48" spans="1:25" ht="15.75">
      <c r="A48" s="65" t="s">
        <v>146</v>
      </c>
      <c r="B48" s="4">
        <v>5</v>
      </c>
      <c r="C48" s="151" t="s">
        <v>173</v>
      </c>
      <c r="D48" s="156"/>
      <c r="E48" s="156"/>
      <c r="F48" s="156"/>
      <c r="G48" s="156"/>
      <c r="H48" s="274"/>
      <c r="I48" s="285"/>
      <c r="J48" s="285"/>
      <c r="K48" s="286"/>
      <c r="L48" s="274"/>
      <c r="M48" s="285"/>
      <c r="N48" s="285"/>
      <c r="O48" s="285"/>
      <c r="P48" s="274"/>
      <c r="Q48" s="286"/>
      <c r="R48" s="287"/>
      <c r="S48" s="287"/>
      <c r="T48" s="274"/>
      <c r="U48" s="286"/>
      <c r="V48" s="287"/>
      <c r="W48" s="287"/>
      <c r="X48" s="271"/>
      <c r="Y48" s="271"/>
    </row>
    <row r="49" spans="1:25" ht="15.75">
      <c r="A49" s="65" t="s">
        <v>146</v>
      </c>
      <c r="B49" s="4">
        <v>51</v>
      </c>
      <c r="C49" s="275" t="s">
        <v>174</v>
      </c>
      <c r="D49" s="274"/>
      <c r="E49" s="274"/>
      <c r="F49" s="274"/>
      <c r="G49" s="274"/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4"/>
      <c r="W49" s="274"/>
      <c r="X49" s="271"/>
      <c r="Y49" s="271"/>
    </row>
    <row r="50" spans="1:25" ht="15.75">
      <c r="A50" s="65" t="s">
        <v>146</v>
      </c>
      <c r="B50" s="4">
        <v>52</v>
      </c>
      <c r="C50" s="275" t="s">
        <v>175</v>
      </c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4"/>
      <c r="T50" s="274">
        <f>SUM(U50:W50)</f>
        <v>860</v>
      </c>
      <c r="U50" s="274">
        <f>'1b.mell. '!M51</f>
        <v>860</v>
      </c>
      <c r="V50" s="274"/>
      <c r="W50" s="274"/>
      <c r="X50" s="271"/>
      <c r="Y50" s="271"/>
    </row>
    <row r="51" spans="1:25" ht="15.75">
      <c r="A51" s="65" t="s">
        <v>146</v>
      </c>
      <c r="B51" s="4">
        <v>53</v>
      </c>
      <c r="C51" s="275" t="s">
        <v>176</v>
      </c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4"/>
      <c r="R51" s="274"/>
      <c r="S51" s="274"/>
      <c r="T51" s="274"/>
      <c r="U51" s="274"/>
      <c r="V51" s="274"/>
      <c r="W51" s="274"/>
      <c r="X51" s="271"/>
      <c r="Y51" s="271"/>
    </row>
    <row r="52" spans="1:25" ht="15.75">
      <c r="A52" s="65" t="s">
        <v>146</v>
      </c>
      <c r="B52" s="4">
        <v>5</v>
      </c>
      <c r="C52" s="151" t="s">
        <v>177</v>
      </c>
      <c r="D52" s="158">
        <f aca="true" t="shared" si="11" ref="D52:W52">SUM(D49:D51)</f>
        <v>0</v>
      </c>
      <c r="E52" s="158">
        <f t="shared" si="11"/>
        <v>0</v>
      </c>
      <c r="F52" s="158">
        <f t="shared" si="11"/>
        <v>0</v>
      </c>
      <c r="G52" s="158">
        <f t="shared" si="11"/>
        <v>0</v>
      </c>
      <c r="H52" s="158">
        <f t="shared" si="11"/>
        <v>0</v>
      </c>
      <c r="I52" s="158">
        <f t="shared" si="11"/>
        <v>0</v>
      </c>
      <c r="J52" s="158">
        <f t="shared" si="11"/>
        <v>0</v>
      </c>
      <c r="K52" s="158">
        <f t="shared" si="11"/>
        <v>0</v>
      </c>
      <c r="L52" s="158">
        <f t="shared" si="11"/>
        <v>0</v>
      </c>
      <c r="M52" s="158">
        <f t="shared" si="11"/>
        <v>0</v>
      </c>
      <c r="N52" s="158">
        <f t="shared" si="11"/>
        <v>0</v>
      </c>
      <c r="O52" s="158">
        <f t="shared" si="11"/>
        <v>0</v>
      </c>
      <c r="P52" s="158">
        <f t="shared" si="11"/>
        <v>0</v>
      </c>
      <c r="Q52" s="158">
        <f t="shared" si="11"/>
        <v>0</v>
      </c>
      <c r="R52" s="158">
        <f t="shared" si="11"/>
        <v>0</v>
      </c>
      <c r="S52" s="158">
        <f t="shared" si="11"/>
        <v>0</v>
      </c>
      <c r="T52" s="158">
        <f t="shared" si="11"/>
        <v>860</v>
      </c>
      <c r="U52" s="158">
        <f t="shared" si="11"/>
        <v>860</v>
      </c>
      <c r="V52" s="158">
        <f t="shared" si="11"/>
        <v>0</v>
      </c>
      <c r="W52" s="158">
        <f t="shared" si="11"/>
        <v>0</v>
      </c>
      <c r="X52" s="159">
        <v>0</v>
      </c>
      <c r="Y52" s="159">
        <v>0</v>
      </c>
    </row>
    <row r="53" spans="1:25" ht="15.75">
      <c r="A53" s="65" t="s">
        <v>146</v>
      </c>
      <c r="B53" s="4">
        <v>6</v>
      </c>
      <c r="C53" s="151" t="s">
        <v>178</v>
      </c>
      <c r="D53" s="156"/>
      <c r="E53" s="156"/>
      <c r="F53" s="156"/>
      <c r="G53" s="156"/>
      <c r="H53" s="292"/>
      <c r="I53" s="285"/>
      <c r="J53" s="285"/>
      <c r="K53" s="292"/>
      <c r="L53" s="292"/>
      <c r="M53" s="285"/>
      <c r="N53" s="285"/>
      <c r="O53" s="285"/>
      <c r="P53" s="292"/>
      <c r="Q53" s="292"/>
      <c r="R53" s="287"/>
      <c r="S53" s="287"/>
      <c r="T53" s="292"/>
      <c r="U53" s="292"/>
      <c r="V53" s="287"/>
      <c r="W53" s="287"/>
      <c r="X53" s="271"/>
      <c r="Y53" s="271"/>
    </row>
    <row r="54" spans="1:25" ht="15.75">
      <c r="A54" s="65" t="s">
        <v>146</v>
      </c>
      <c r="B54" s="4">
        <v>62</v>
      </c>
      <c r="C54" s="275" t="s">
        <v>179</v>
      </c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74"/>
      <c r="O54" s="274"/>
      <c r="P54" s="274"/>
      <c r="Q54" s="274"/>
      <c r="R54" s="274"/>
      <c r="S54" s="274"/>
      <c r="T54" s="274"/>
      <c r="U54" s="274"/>
      <c r="V54" s="274"/>
      <c r="W54" s="274"/>
      <c r="X54" s="271"/>
      <c r="Y54" s="271"/>
    </row>
    <row r="55" spans="1:25" ht="15.75">
      <c r="A55" s="65" t="s">
        <v>146</v>
      </c>
      <c r="B55" s="4">
        <v>63</v>
      </c>
      <c r="C55" s="275" t="s">
        <v>180</v>
      </c>
      <c r="D55" s="274"/>
      <c r="E55" s="274"/>
      <c r="F55" s="274"/>
      <c r="G55" s="274"/>
      <c r="H55" s="274"/>
      <c r="I55" s="274"/>
      <c r="J55" s="274"/>
      <c r="K55" s="274"/>
      <c r="L55" s="274"/>
      <c r="M55" s="274"/>
      <c r="N55" s="274"/>
      <c r="O55" s="274"/>
      <c r="P55" s="274"/>
      <c r="Q55" s="274"/>
      <c r="R55" s="274"/>
      <c r="S55" s="274"/>
      <c r="T55" s="274"/>
      <c r="U55" s="274"/>
      <c r="V55" s="274"/>
      <c r="W55" s="274"/>
      <c r="X55" s="271"/>
      <c r="Y55" s="271"/>
    </row>
    <row r="56" spans="1:25" ht="15.75">
      <c r="A56" s="65" t="s">
        <v>146</v>
      </c>
      <c r="B56" s="4">
        <v>6</v>
      </c>
      <c r="C56" s="151" t="s">
        <v>181</v>
      </c>
      <c r="D56" s="158">
        <f aca="true" t="shared" si="12" ref="D56:W56">SUM(D54:D55)</f>
        <v>0</v>
      </c>
      <c r="E56" s="158">
        <f t="shared" si="12"/>
        <v>0</v>
      </c>
      <c r="F56" s="158">
        <f t="shared" si="12"/>
        <v>0</v>
      </c>
      <c r="G56" s="158">
        <f t="shared" si="12"/>
        <v>0</v>
      </c>
      <c r="H56" s="158">
        <f t="shared" si="12"/>
        <v>0</v>
      </c>
      <c r="I56" s="158">
        <f t="shared" si="12"/>
        <v>0</v>
      </c>
      <c r="J56" s="158">
        <f t="shared" si="12"/>
        <v>0</v>
      </c>
      <c r="K56" s="158">
        <f t="shared" si="12"/>
        <v>0</v>
      </c>
      <c r="L56" s="158">
        <f t="shared" si="12"/>
        <v>0</v>
      </c>
      <c r="M56" s="158">
        <f t="shared" si="12"/>
        <v>0</v>
      </c>
      <c r="N56" s="158">
        <f t="shared" si="12"/>
        <v>0</v>
      </c>
      <c r="O56" s="158">
        <f t="shared" si="12"/>
        <v>0</v>
      </c>
      <c r="P56" s="158">
        <f t="shared" si="12"/>
        <v>0</v>
      </c>
      <c r="Q56" s="158">
        <f t="shared" si="12"/>
        <v>0</v>
      </c>
      <c r="R56" s="158">
        <f t="shared" si="12"/>
        <v>0</v>
      </c>
      <c r="S56" s="158">
        <f t="shared" si="12"/>
        <v>0</v>
      </c>
      <c r="T56" s="158">
        <f t="shared" si="12"/>
        <v>0</v>
      </c>
      <c r="U56" s="158">
        <f t="shared" si="12"/>
        <v>0</v>
      </c>
      <c r="V56" s="158">
        <f t="shared" si="12"/>
        <v>0</v>
      </c>
      <c r="W56" s="158">
        <f t="shared" si="12"/>
        <v>0</v>
      </c>
      <c r="X56" s="159">
        <v>0</v>
      </c>
      <c r="Y56" s="159">
        <v>0</v>
      </c>
    </row>
    <row r="57" spans="1:25" ht="15.75">
      <c r="A57" s="65" t="s">
        <v>146</v>
      </c>
      <c r="B57" s="4">
        <v>7</v>
      </c>
      <c r="C57" s="151" t="s">
        <v>182</v>
      </c>
      <c r="D57" s="156"/>
      <c r="E57" s="156"/>
      <c r="F57" s="156"/>
      <c r="G57" s="156"/>
      <c r="H57" s="287"/>
      <c r="I57" s="285"/>
      <c r="J57" s="285"/>
      <c r="K57" s="287"/>
      <c r="L57" s="287"/>
      <c r="M57" s="285"/>
      <c r="N57" s="285"/>
      <c r="O57" s="285"/>
      <c r="P57" s="287"/>
      <c r="Q57" s="287"/>
      <c r="R57" s="287"/>
      <c r="S57" s="287"/>
      <c r="T57" s="287"/>
      <c r="U57" s="287"/>
      <c r="V57" s="287"/>
      <c r="W57" s="287"/>
      <c r="X57" s="271"/>
      <c r="Y57" s="271"/>
    </row>
    <row r="58" spans="1:25" ht="15.75">
      <c r="A58" s="65" t="s">
        <v>146</v>
      </c>
      <c r="B58" s="4">
        <v>74</v>
      </c>
      <c r="C58" s="275" t="s">
        <v>179</v>
      </c>
      <c r="D58" s="274"/>
      <c r="E58" s="274"/>
      <c r="F58" s="274"/>
      <c r="G58" s="274"/>
      <c r="H58" s="274"/>
      <c r="I58" s="274"/>
      <c r="J58" s="274"/>
      <c r="K58" s="274"/>
      <c r="L58" s="274"/>
      <c r="M58" s="274"/>
      <c r="N58" s="274"/>
      <c r="O58" s="274"/>
      <c r="P58" s="274"/>
      <c r="Q58" s="274"/>
      <c r="R58" s="274"/>
      <c r="S58" s="274"/>
      <c r="T58" s="274"/>
      <c r="U58" s="274"/>
      <c r="V58" s="274"/>
      <c r="W58" s="274"/>
      <c r="X58" s="271"/>
      <c r="Y58" s="271"/>
    </row>
    <row r="59" spans="1:25" ht="15.75">
      <c r="A59" s="65" t="s">
        <v>146</v>
      </c>
      <c r="B59" s="4">
        <v>75</v>
      </c>
      <c r="C59" s="275" t="s">
        <v>183</v>
      </c>
      <c r="D59" s="274"/>
      <c r="E59" s="274"/>
      <c r="F59" s="274"/>
      <c r="G59" s="274"/>
      <c r="H59" s="274"/>
      <c r="I59" s="274"/>
      <c r="J59" s="274"/>
      <c r="K59" s="274"/>
      <c r="L59" s="274"/>
      <c r="M59" s="274"/>
      <c r="N59" s="274"/>
      <c r="O59" s="274"/>
      <c r="P59" s="274"/>
      <c r="Q59" s="274"/>
      <c r="R59" s="274"/>
      <c r="S59" s="274"/>
      <c r="T59" s="274"/>
      <c r="U59" s="274"/>
      <c r="V59" s="274"/>
      <c r="W59" s="274"/>
      <c r="X59" s="271"/>
      <c r="Y59" s="271"/>
    </row>
    <row r="60" spans="1:25" ht="15.75">
      <c r="A60" s="65" t="s">
        <v>146</v>
      </c>
      <c r="B60" s="4">
        <v>7</v>
      </c>
      <c r="C60" s="151" t="s">
        <v>184</v>
      </c>
      <c r="D60" s="158">
        <f aca="true" t="shared" si="13" ref="D60:W60">SUM(D58:D59)</f>
        <v>0</v>
      </c>
      <c r="E60" s="158">
        <f t="shared" si="13"/>
        <v>0</v>
      </c>
      <c r="F60" s="158">
        <f t="shared" si="13"/>
        <v>0</v>
      </c>
      <c r="G60" s="158">
        <f t="shared" si="13"/>
        <v>0</v>
      </c>
      <c r="H60" s="158">
        <f t="shared" si="13"/>
        <v>0</v>
      </c>
      <c r="I60" s="158">
        <f t="shared" si="13"/>
        <v>0</v>
      </c>
      <c r="J60" s="158">
        <f t="shared" si="13"/>
        <v>0</v>
      </c>
      <c r="K60" s="158">
        <f t="shared" si="13"/>
        <v>0</v>
      </c>
      <c r="L60" s="158">
        <f t="shared" si="13"/>
        <v>0</v>
      </c>
      <c r="M60" s="158">
        <f t="shared" si="13"/>
        <v>0</v>
      </c>
      <c r="N60" s="158">
        <f t="shared" si="13"/>
        <v>0</v>
      </c>
      <c r="O60" s="158">
        <f t="shared" si="13"/>
        <v>0</v>
      </c>
      <c r="P60" s="158">
        <f t="shared" si="13"/>
        <v>0</v>
      </c>
      <c r="Q60" s="158">
        <f t="shared" si="13"/>
        <v>0</v>
      </c>
      <c r="R60" s="158">
        <f t="shared" si="13"/>
        <v>0</v>
      </c>
      <c r="S60" s="158">
        <f t="shared" si="13"/>
        <v>0</v>
      </c>
      <c r="T60" s="158">
        <f t="shared" si="13"/>
        <v>0</v>
      </c>
      <c r="U60" s="158">
        <f t="shared" si="13"/>
        <v>0</v>
      </c>
      <c r="V60" s="158">
        <f t="shared" si="13"/>
        <v>0</v>
      </c>
      <c r="W60" s="158">
        <f t="shared" si="13"/>
        <v>0</v>
      </c>
      <c r="X60" s="159">
        <v>0</v>
      </c>
      <c r="Y60" s="159">
        <v>0</v>
      </c>
    </row>
    <row r="61" spans="1:25" s="122" customFormat="1" ht="15.75">
      <c r="A61" s="122" t="s">
        <v>146</v>
      </c>
      <c r="C61" s="151" t="s">
        <v>210</v>
      </c>
      <c r="D61" s="158">
        <f>SUM(D17+D21+D36+D47+D52+D56+D60)</f>
        <v>54308</v>
      </c>
      <c r="E61" s="158">
        <f>SUM(E17+E21+E36+E47+E52+E56+E60)</f>
        <v>54308</v>
      </c>
      <c r="F61" s="156">
        <v>0</v>
      </c>
      <c r="G61" s="156">
        <v>0</v>
      </c>
      <c r="H61" s="158">
        <f aca="true" t="shared" si="14" ref="H61:W61">SUM(H17+H21+H36+H47+H52+H56+H60)</f>
        <v>54308</v>
      </c>
      <c r="I61" s="158">
        <f t="shared" si="14"/>
        <v>54308</v>
      </c>
      <c r="J61" s="158">
        <f t="shared" si="14"/>
        <v>0</v>
      </c>
      <c r="K61" s="158">
        <f t="shared" si="14"/>
        <v>0</v>
      </c>
      <c r="L61" s="158">
        <f t="shared" si="14"/>
        <v>78632</v>
      </c>
      <c r="M61" s="158">
        <f t="shared" si="14"/>
        <v>78632</v>
      </c>
      <c r="N61" s="158">
        <f t="shared" si="14"/>
        <v>0</v>
      </c>
      <c r="O61" s="158">
        <f t="shared" si="14"/>
        <v>0</v>
      </c>
      <c r="P61" s="435">
        <f t="shared" si="14"/>
        <v>54308</v>
      </c>
      <c r="Q61" s="435">
        <f t="shared" si="14"/>
        <v>54308</v>
      </c>
      <c r="R61" s="435">
        <f t="shared" si="14"/>
        <v>0</v>
      </c>
      <c r="S61" s="435">
        <f t="shared" si="14"/>
        <v>0</v>
      </c>
      <c r="T61" s="435">
        <f t="shared" si="14"/>
        <v>27336</v>
      </c>
      <c r="U61" s="435">
        <f>SUM(U17+U21+U36+U47+U52+U56+U60)</f>
        <v>27336</v>
      </c>
      <c r="V61" s="158">
        <f t="shared" si="14"/>
        <v>0</v>
      </c>
      <c r="W61" s="158">
        <f t="shared" si="14"/>
        <v>0</v>
      </c>
      <c r="X61" s="159">
        <f>T61/D61*100</f>
        <v>50.33512558002504</v>
      </c>
      <c r="Y61" s="159">
        <f>T61/P61*100</f>
        <v>50.33512558002504</v>
      </c>
    </row>
    <row r="62" spans="1:25" ht="15.75">
      <c r="A62" s="65" t="s">
        <v>146</v>
      </c>
      <c r="B62" s="4">
        <v>8</v>
      </c>
      <c r="C62" s="151" t="s">
        <v>185</v>
      </c>
      <c r="D62" s="156"/>
      <c r="E62" s="156"/>
      <c r="F62" s="156"/>
      <c r="G62" s="156"/>
      <c r="H62" s="158"/>
      <c r="I62" s="158"/>
      <c r="J62" s="158"/>
      <c r="K62" s="158"/>
      <c r="L62" s="158"/>
      <c r="M62" s="158"/>
      <c r="N62" s="158"/>
      <c r="O62" s="158"/>
      <c r="P62" s="435"/>
      <c r="Q62" s="435"/>
      <c r="R62" s="435"/>
      <c r="S62" s="435"/>
      <c r="T62" s="435"/>
      <c r="U62" s="435"/>
      <c r="V62" s="158"/>
      <c r="W62" s="158"/>
      <c r="X62" s="271"/>
      <c r="Y62" s="271"/>
    </row>
    <row r="63" spans="1:25" ht="15.75">
      <c r="A63" s="65" t="s">
        <v>146</v>
      </c>
      <c r="B63" s="4">
        <v>8131</v>
      </c>
      <c r="C63" s="225" t="s">
        <v>186</v>
      </c>
      <c r="D63" s="433">
        <f>SUM(E63:G63)</f>
        <v>15448</v>
      </c>
      <c r="E63" s="433">
        <f>'1b.mell. '!E64</f>
        <v>15448</v>
      </c>
      <c r="F63" s="291"/>
      <c r="G63" s="291"/>
      <c r="H63" s="274">
        <f>SUM(I63:K63)</f>
        <v>15448</v>
      </c>
      <c r="I63" s="285">
        <f>SUM('1b.mell. '!E64)</f>
        <v>15448</v>
      </c>
      <c r="J63" s="285">
        <f>SUM('1b.mell. '!F64)</f>
        <v>0</v>
      </c>
      <c r="K63" s="285">
        <f>SUM('1b.mell. '!G64)</f>
        <v>0</v>
      </c>
      <c r="L63" s="274">
        <f>SUM(M63:O63)</f>
        <v>15448</v>
      </c>
      <c r="M63" s="285">
        <f>SUM('1b.mell. '!I64)</f>
        <v>15448</v>
      </c>
      <c r="N63" s="285">
        <f>SUM('1b.mell. '!J64)</f>
        <v>0</v>
      </c>
      <c r="O63" s="285">
        <f>SUM('1b.mell. '!K64)</f>
        <v>0</v>
      </c>
      <c r="P63" s="436">
        <f>SUM(Q63:S63)</f>
        <v>15448</v>
      </c>
      <c r="Q63" s="436">
        <f>'1b.mell. '!I64</f>
        <v>15448</v>
      </c>
      <c r="R63" s="436"/>
      <c r="S63" s="436"/>
      <c r="T63" s="436">
        <f>SUM(U63:W63)</f>
        <v>15448</v>
      </c>
      <c r="U63" s="436">
        <f>'1b.mell. '!M64</f>
        <v>15448</v>
      </c>
      <c r="V63" s="274"/>
      <c r="W63" s="274"/>
      <c r="X63" s="271">
        <f>T63/D63*100</f>
        <v>100</v>
      </c>
      <c r="Y63" s="271">
        <f>T63/P63*100</f>
        <v>100</v>
      </c>
    </row>
    <row r="64" spans="1:25" ht="15.75">
      <c r="A64" s="65" t="s">
        <v>146</v>
      </c>
      <c r="B64" s="4">
        <v>8131</v>
      </c>
      <c r="C64" s="225" t="s">
        <v>187</v>
      </c>
      <c r="D64" s="433">
        <f>SUM(E64:G64)</f>
        <v>24324</v>
      </c>
      <c r="E64" s="433">
        <f>'3. mell'!B10</f>
        <v>24324</v>
      </c>
      <c r="F64" s="291"/>
      <c r="G64" s="291"/>
      <c r="H64" s="274">
        <f>SUM(I64:K64)</f>
        <v>24324</v>
      </c>
      <c r="I64" s="285">
        <f>SUM('1b.mell. '!E65)</f>
        <v>0</v>
      </c>
      <c r="J64" s="285">
        <f>SUM('3. mell'!B10)</f>
        <v>24324</v>
      </c>
      <c r="K64" s="285"/>
      <c r="L64" s="274">
        <f>SUM(M64:O64)</f>
        <v>24324</v>
      </c>
      <c r="M64" s="285">
        <f>SUM('3. mell'!C10)</f>
        <v>24324</v>
      </c>
      <c r="N64" s="285"/>
      <c r="O64" s="285"/>
      <c r="P64" s="436">
        <f>SUM(Q64:S64)</f>
        <v>24324</v>
      </c>
      <c r="Q64" s="436">
        <f>'3. mell'!C10</f>
        <v>24324</v>
      </c>
      <c r="R64" s="436"/>
      <c r="S64" s="436"/>
      <c r="T64" s="436">
        <f>SUM(U64:W64)</f>
        <v>24444</v>
      </c>
      <c r="U64" s="436">
        <f>'3. mell'!D10</f>
        <v>24444</v>
      </c>
      <c r="V64" s="274"/>
      <c r="W64" s="274"/>
      <c r="X64" s="271">
        <f>T64/D64*100</f>
        <v>100.49333991119882</v>
      </c>
      <c r="Y64" s="271">
        <f>T64/P64*100</f>
        <v>100.49333991119882</v>
      </c>
    </row>
    <row r="65" spans="1:25" ht="15.75">
      <c r="A65" s="65" t="s">
        <v>146</v>
      </c>
      <c r="B65" s="4">
        <v>811</v>
      </c>
      <c r="C65" s="225" t="s">
        <v>188</v>
      </c>
      <c r="D65" s="433"/>
      <c r="E65" s="433"/>
      <c r="F65" s="291"/>
      <c r="G65" s="291"/>
      <c r="H65" s="274"/>
      <c r="I65" s="285"/>
      <c r="J65" s="285"/>
      <c r="K65" s="285"/>
      <c r="L65" s="274"/>
      <c r="M65" s="285"/>
      <c r="N65" s="285"/>
      <c r="O65" s="285"/>
      <c r="P65" s="436"/>
      <c r="Q65" s="436"/>
      <c r="R65" s="436"/>
      <c r="S65" s="436"/>
      <c r="T65" s="436"/>
      <c r="U65" s="436"/>
      <c r="V65" s="274"/>
      <c r="W65" s="274"/>
      <c r="X65" s="271"/>
      <c r="Y65" s="271"/>
    </row>
    <row r="66" spans="1:25" ht="15.75">
      <c r="A66" s="65" t="s">
        <v>146</v>
      </c>
      <c r="B66" s="4">
        <v>811</v>
      </c>
      <c r="C66" s="225" t="s">
        <v>261</v>
      </c>
      <c r="D66" s="433">
        <f>SUM(E66:G66)</f>
        <v>901</v>
      </c>
      <c r="E66" s="433">
        <f>'1b.mell. '!E66</f>
        <v>901</v>
      </c>
      <c r="F66" s="291">
        <v>0</v>
      </c>
      <c r="G66" s="291"/>
      <c r="H66" s="274">
        <f>SUM(I66:K66)</f>
        <v>901</v>
      </c>
      <c r="I66" s="285">
        <f>SUM('1b.mell. '!E66)</f>
        <v>901</v>
      </c>
      <c r="J66" s="285">
        <f>SUM('1b.mell. '!F66)</f>
        <v>0</v>
      </c>
      <c r="K66" s="285">
        <f>SUM('1b.mell. '!G66)</f>
        <v>0</v>
      </c>
      <c r="L66" s="274">
        <f>SUM(M66:O66)</f>
        <v>901</v>
      </c>
      <c r="M66" s="285">
        <f>SUM('1b.mell. '!I66)</f>
        <v>901</v>
      </c>
      <c r="N66" s="285">
        <f>SUM('1b.mell. '!J66)</f>
        <v>0</v>
      </c>
      <c r="O66" s="285">
        <f>SUM('1b.mell. '!K66)</f>
        <v>0</v>
      </c>
      <c r="P66" s="436">
        <f>SUM(Q66:S66)</f>
        <v>901</v>
      </c>
      <c r="Q66" s="436">
        <f>'1b.mell. '!I66</f>
        <v>901</v>
      </c>
      <c r="R66" s="436">
        <f>SUM(J66+N66)</f>
        <v>0</v>
      </c>
      <c r="S66" s="436"/>
      <c r="T66" s="436">
        <f>SUM(U66:W66)</f>
        <v>0</v>
      </c>
      <c r="U66" s="436">
        <f>'1b.mell. '!M66</f>
        <v>0</v>
      </c>
      <c r="V66" s="274">
        <f>SUM(N66+R66)</f>
        <v>0</v>
      </c>
      <c r="W66" s="274"/>
      <c r="X66" s="271">
        <f>T66/D66*100</f>
        <v>0</v>
      </c>
      <c r="Y66" s="271">
        <f>T66/P66*100</f>
        <v>0</v>
      </c>
    </row>
    <row r="67" spans="3:25" ht="15.75">
      <c r="C67" s="151" t="s">
        <v>189</v>
      </c>
      <c r="D67" s="434">
        <f>SUM(D63:D66)</f>
        <v>40673</v>
      </c>
      <c r="E67" s="434">
        <f>SUM(E63:E66)</f>
        <v>40673</v>
      </c>
      <c r="F67" s="156">
        <f>SUM(F63:F66)</f>
        <v>0</v>
      </c>
      <c r="G67" s="156">
        <v>0</v>
      </c>
      <c r="H67" s="162">
        <f aca="true" t="shared" si="15" ref="H67:S67">SUM(H63:H66)</f>
        <v>40673</v>
      </c>
      <c r="I67" s="158">
        <f t="shared" si="15"/>
        <v>16349</v>
      </c>
      <c r="J67" s="162">
        <f t="shared" si="15"/>
        <v>24324</v>
      </c>
      <c r="K67" s="162">
        <f t="shared" si="15"/>
        <v>0</v>
      </c>
      <c r="L67" s="162">
        <f t="shared" si="15"/>
        <v>40673</v>
      </c>
      <c r="M67" s="162">
        <f>SUM(M63:M66)</f>
        <v>40673</v>
      </c>
      <c r="N67" s="162">
        <f>SUM(N63:N66)</f>
        <v>0</v>
      </c>
      <c r="O67" s="162">
        <f>SUM(O63:O66)</f>
        <v>0</v>
      </c>
      <c r="P67" s="437">
        <f t="shared" si="15"/>
        <v>40673</v>
      </c>
      <c r="Q67" s="435">
        <f t="shared" si="15"/>
        <v>40673</v>
      </c>
      <c r="R67" s="435">
        <f t="shared" si="15"/>
        <v>0</v>
      </c>
      <c r="S67" s="435">
        <f t="shared" si="15"/>
        <v>0</v>
      </c>
      <c r="T67" s="437">
        <f>SUM(T63:T66)</f>
        <v>39892</v>
      </c>
      <c r="U67" s="435">
        <f>SUM(U63:U66)</f>
        <v>39892</v>
      </c>
      <c r="V67" s="158">
        <f>SUM(V63:V66)</f>
        <v>0</v>
      </c>
      <c r="W67" s="158">
        <f>SUM(W63:W66)</f>
        <v>0</v>
      </c>
      <c r="X67" s="159">
        <f>T67/D67*100</f>
        <v>98.07980724313427</v>
      </c>
      <c r="Y67" s="159">
        <f>T67/P67*100</f>
        <v>98.07980724313427</v>
      </c>
    </row>
    <row r="68" spans="3:25" ht="15.75">
      <c r="C68" s="151" t="s">
        <v>47</v>
      </c>
      <c r="D68" s="434">
        <f>D67+D61</f>
        <v>94981</v>
      </c>
      <c r="E68" s="434">
        <f>E67+E61</f>
        <v>94981</v>
      </c>
      <c r="F68" s="156">
        <f aca="true" t="shared" si="16" ref="F68:W68">F67+F61</f>
        <v>0</v>
      </c>
      <c r="G68" s="156">
        <f t="shared" si="16"/>
        <v>0</v>
      </c>
      <c r="H68" s="156">
        <f t="shared" si="16"/>
        <v>94981</v>
      </c>
      <c r="I68" s="156">
        <f t="shared" si="16"/>
        <v>70657</v>
      </c>
      <c r="J68" s="156">
        <f t="shared" si="16"/>
        <v>24324</v>
      </c>
      <c r="K68" s="156">
        <f t="shared" si="16"/>
        <v>0</v>
      </c>
      <c r="L68" s="156">
        <f t="shared" si="16"/>
        <v>119305</v>
      </c>
      <c r="M68" s="156">
        <f t="shared" si="16"/>
        <v>119305</v>
      </c>
      <c r="N68" s="156">
        <f t="shared" si="16"/>
        <v>0</v>
      </c>
      <c r="O68" s="156">
        <f t="shared" si="16"/>
        <v>0</v>
      </c>
      <c r="P68" s="434">
        <f t="shared" si="16"/>
        <v>94981</v>
      </c>
      <c r="Q68" s="434">
        <f t="shared" si="16"/>
        <v>94981</v>
      </c>
      <c r="R68" s="434">
        <f t="shared" si="16"/>
        <v>0</v>
      </c>
      <c r="S68" s="434">
        <f t="shared" si="16"/>
        <v>0</v>
      </c>
      <c r="T68" s="434">
        <f t="shared" si="16"/>
        <v>67228</v>
      </c>
      <c r="U68" s="434">
        <f t="shared" si="16"/>
        <v>67228</v>
      </c>
      <c r="V68" s="156">
        <f t="shared" si="16"/>
        <v>0</v>
      </c>
      <c r="W68" s="156">
        <f t="shared" si="16"/>
        <v>0</v>
      </c>
      <c r="X68" s="159">
        <f>T68/D68*100</f>
        <v>70.78047188385045</v>
      </c>
      <c r="Y68" s="159">
        <f>T68/P68*100</f>
        <v>70.78047188385045</v>
      </c>
    </row>
    <row r="69" spans="3:25" ht="15.75">
      <c r="C69" s="151" t="s">
        <v>449</v>
      </c>
      <c r="D69" s="434"/>
      <c r="E69" s="434"/>
      <c r="F69" s="156"/>
      <c r="G69" s="156"/>
      <c r="H69" s="162"/>
      <c r="I69" s="158"/>
      <c r="J69" s="162"/>
      <c r="K69" s="162"/>
      <c r="L69" s="162"/>
      <c r="M69" s="162"/>
      <c r="N69" s="162"/>
      <c r="O69" s="162"/>
      <c r="P69" s="437"/>
      <c r="Q69" s="435"/>
      <c r="R69" s="435"/>
      <c r="S69" s="435"/>
      <c r="T69" s="437">
        <f>SUM(U69:W69)</f>
        <v>-322</v>
      </c>
      <c r="U69" s="435">
        <v>-322</v>
      </c>
      <c r="V69" s="158"/>
      <c r="W69" s="158"/>
      <c r="X69" s="159"/>
      <c r="Y69" s="159"/>
    </row>
    <row r="70" spans="3:25" ht="15.75">
      <c r="C70" s="153" t="s">
        <v>66</v>
      </c>
      <c r="D70" s="68">
        <f>D17+D36+D47+D67</f>
        <v>94981</v>
      </c>
      <c r="E70" s="68">
        <f>E17+E36+E47+E67</f>
        <v>94981</v>
      </c>
      <c r="F70" s="163">
        <f>F17+F36+F47+F67</f>
        <v>0</v>
      </c>
      <c r="G70" s="157">
        <v>0</v>
      </c>
      <c r="H70" s="163">
        <f aca="true" t="shared" si="17" ref="H70:S70">SUM(H61+H67)</f>
        <v>94981</v>
      </c>
      <c r="I70" s="163">
        <f t="shared" si="17"/>
        <v>70657</v>
      </c>
      <c r="J70" s="163">
        <f t="shared" si="17"/>
        <v>24324</v>
      </c>
      <c r="K70" s="163">
        <f t="shared" si="17"/>
        <v>0</v>
      </c>
      <c r="L70" s="163">
        <f t="shared" si="17"/>
        <v>119305</v>
      </c>
      <c r="M70" s="163">
        <f>SUM(M61+M67)</f>
        <v>119305</v>
      </c>
      <c r="N70" s="163">
        <f>SUM(N61+N67)</f>
        <v>0</v>
      </c>
      <c r="O70" s="163">
        <f>SUM(O61+O67)</f>
        <v>0</v>
      </c>
      <c r="P70" s="68">
        <f t="shared" si="17"/>
        <v>94981</v>
      </c>
      <c r="Q70" s="68">
        <f t="shared" si="17"/>
        <v>94981</v>
      </c>
      <c r="R70" s="68">
        <f t="shared" si="17"/>
        <v>0</v>
      </c>
      <c r="S70" s="68">
        <f t="shared" si="17"/>
        <v>0</v>
      </c>
      <c r="T70" s="68">
        <f>SUM(T61+T67+T69)</f>
        <v>66906</v>
      </c>
      <c r="U70" s="68">
        <f>SUM(U61+U67+U69)</f>
        <v>66906</v>
      </c>
      <c r="V70" s="163">
        <f>SUM(V61+V67)</f>
        <v>0</v>
      </c>
      <c r="W70" s="163">
        <f>SUM(W61+W67)</f>
        <v>0</v>
      </c>
      <c r="X70" s="422">
        <f>T70/D70*100</f>
        <v>70.44145671239511</v>
      </c>
      <c r="Y70" s="422">
        <f>T70/P70*100</f>
        <v>70.44145671239511</v>
      </c>
    </row>
    <row r="71" spans="10:20" ht="15.75">
      <c r="J71" s="7"/>
      <c r="K71" s="7"/>
      <c r="L71" s="7"/>
      <c r="M71" s="7"/>
      <c r="N71" s="7"/>
      <c r="O71" s="7"/>
      <c r="P71" s="4"/>
      <c r="T71" s="4"/>
    </row>
    <row r="72" spans="3:23" ht="15.75">
      <c r="C72" s="2" t="s">
        <v>436</v>
      </c>
      <c r="E72" s="2" t="s">
        <v>437</v>
      </c>
      <c r="G72" s="7"/>
      <c r="H72" s="7"/>
      <c r="I72" s="7"/>
      <c r="J72" s="7"/>
      <c r="K72" s="7"/>
      <c r="L72" s="7"/>
      <c r="N72" s="2"/>
      <c r="O72" s="2"/>
      <c r="Q72" s="57"/>
      <c r="U72" s="4"/>
      <c r="V72" s="4"/>
      <c r="W72" s="4"/>
    </row>
    <row r="73" spans="3:20" s="65" customFormat="1" ht="15.75">
      <c r="C73" s="2" t="s">
        <v>438</v>
      </c>
      <c r="D73" s="2"/>
      <c r="E73" s="2">
        <v>-24</v>
      </c>
      <c r="F73" s="2"/>
      <c r="G73" s="57"/>
      <c r="H73" s="57"/>
      <c r="I73" s="57"/>
      <c r="J73" s="57"/>
      <c r="K73" s="57"/>
      <c r="L73" s="57"/>
      <c r="M73" s="57"/>
      <c r="N73" s="2"/>
      <c r="O73" s="2"/>
      <c r="P73" s="2"/>
      <c r="Q73" s="57"/>
      <c r="R73" s="2"/>
      <c r="S73" s="2"/>
      <c r="T73" s="2"/>
    </row>
    <row r="74" spans="3:20" s="65" customFormat="1" ht="15.75">
      <c r="C74" s="2" t="s">
        <v>450</v>
      </c>
      <c r="D74" s="2"/>
      <c r="E74" s="2">
        <v>6</v>
      </c>
      <c r="F74" s="2"/>
      <c r="G74" s="57"/>
      <c r="H74" s="57"/>
      <c r="I74" s="57"/>
      <c r="J74" s="57"/>
      <c r="K74" s="57"/>
      <c r="L74" s="57"/>
      <c r="M74" s="57"/>
      <c r="N74" s="2"/>
      <c r="O74" s="2"/>
      <c r="P74" s="2"/>
      <c r="Q74" s="57"/>
      <c r="R74" s="2"/>
      <c r="S74" s="2"/>
      <c r="T74" s="2"/>
    </row>
    <row r="75" spans="3:20" s="65" customFormat="1" ht="15.75">
      <c r="C75" s="2" t="s">
        <v>439</v>
      </c>
      <c r="D75" s="2"/>
      <c r="E75" s="2">
        <v>-181</v>
      </c>
      <c r="F75" s="2"/>
      <c r="G75" s="57"/>
      <c r="H75" s="57"/>
      <c r="I75" s="57"/>
      <c r="J75" s="57"/>
      <c r="K75" s="57"/>
      <c r="L75" s="57"/>
      <c r="M75" s="2"/>
      <c r="N75" s="2"/>
      <c r="O75" s="2"/>
      <c r="P75" s="2"/>
      <c r="Q75" s="2"/>
      <c r="R75" s="2"/>
      <c r="S75" s="2"/>
      <c r="T75" s="2"/>
    </row>
    <row r="76" spans="3:23" ht="15.75">
      <c r="C76" s="57" t="s">
        <v>440</v>
      </c>
      <c r="D76" s="57"/>
      <c r="E76" s="57">
        <v>-39892</v>
      </c>
      <c r="G76" s="57"/>
      <c r="H76" s="57"/>
      <c r="I76" s="57"/>
      <c r="M76" s="2"/>
      <c r="N76" s="2"/>
      <c r="O76" s="2"/>
      <c r="U76" s="4"/>
      <c r="V76" s="4"/>
      <c r="W76" s="4"/>
    </row>
    <row r="77" spans="3:23" ht="15.75">
      <c r="C77" s="2" t="s">
        <v>441</v>
      </c>
      <c r="E77" s="57">
        <v>39769</v>
      </c>
      <c r="G77" s="57"/>
      <c r="H77" s="57"/>
      <c r="I77" s="57"/>
      <c r="M77" s="2"/>
      <c r="N77" s="2"/>
      <c r="O77" s="2"/>
      <c r="U77" s="4"/>
      <c r="V77" s="4"/>
      <c r="W77" s="4"/>
    </row>
    <row r="78" spans="5:23" ht="15.75">
      <c r="E78" s="423">
        <f>SUM(E73:E77)</f>
        <v>-322</v>
      </c>
      <c r="F78" s="423"/>
      <c r="G78" s="57"/>
      <c r="H78" s="57"/>
      <c r="I78" s="57"/>
      <c r="M78" s="2"/>
      <c r="N78" s="2"/>
      <c r="O78" s="2"/>
      <c r="U78" s="4"/>
      <c r="V78" s="4"/>
      <c r="W78" s="4"/>
    </row>
    <row r="79" spans="3:23" ht="15.75">
      <c r="C79" s="123"/>
      <c r="D79" s="123"/>
      <c r="E79" s="123"/>
      <c r="G79" s="57"/>
      <c r="H79" s="57"/>
      <c r="I79" s="57"/>
      <c r="M79" s="2"/>
      <c r="N79" s="2"/>
      <c r="O79" s="2"/>
      <c r="U79" s="4"/>
      <c r="V79" s="4"/>
      <c r="W79" s="4"/>
    </row>
    <row r="80" spans="6:16" ht="15.75">
      <c r="F80" s="123"/>
      <c r="G80" s="123"/>
      <c r="H80" s="123"/>
      <c r="I80" s="123"/>
      <c r="J80" s="417"/>
      <c r="K80" s="417"/>
      <c r="L80" s="417"/>
      <c r="M80" s="417"/>
      <c r="N80" s="417"/>
      <c r="O80" s="417"/>
      <c r="P80" s="123"/>
    </row>
    <row r="81" spans="6:16" ht="15.75">
      <c r="F81" s="123"/>
      <c r="G81" s="123"/>
      <c r="H81" s="123"/>
      <c r="I81" s="123"/>
      <c r="J81" s="417"/>
      <c r="K81" s="417"/>
      <c r="L81" s="417"/>
      <c r="M81" s="417"/>
      <c r="N81" s="417"/>
      <c r="O81" s="417"/>
      <c r="P81" s="123"/>
    </row>
    <row r="82" spans="6:16" ht="15.75">
      <c r="F82" s="123"/>
      <c r="G82" s="123"/>
      <c r="H82" s="123"/>
      <c r="I82" s="123"/>
      <c r="J82" s="417"/>
      <c r="K82" s="417"/>
      <c r="L82" s="417"/>
      <c r="M82" s="417"/>
      <c r="N82" s="417"/>
      <c r="O82" s="417"/>
      <c r="P82" s="123"/>
    </row>
    <row r="83" spans="6:16" ht="15.75">
      <c r="F83" s="123"/>
      <c r="G83" s="123"/>
      <c r="H83" s="123"/>
      <c r="I83" s="123"/>
      <c r="J83" s="417"/>
      <c r="K83" s="417"/>
      <c r="L83" s="417"/>
      <c r="M83" s="417"/>
      <c r="N83" s="417"/>
      <c r="O83" s="417"/>
      <c r="P83" s="123"/>
    </row>
    <row r="84" spans="6:16" ht="15.75">
      <c r="F84" s="123"/>
      <c r="G84" s="123"/>
      <c r="H84" s="123"/>
      <c r="I84" s="123"/>
      <c r="J84" s="417"/>
      <c r="K84" s="417"/>
      <c r="L84" s="417"/>
      <c r="M84" s="417"/>
      <c r="N84" s="417"/>
      <c r="O84" s="417"/>
      <c r="P84" s="123"/>
    </row>
    <row r="85" spans="6:16" ht="15.75">
      <c r="F85" s="123"/>
      <c r="G85" s="123"/>
      <c r="H85" s="123"/>
      <c r="I85" s="123"/>
      <c r="J85" s="417"/>
      <c r="K85" s="417"/>
      <c r="L85" s="417"/>
      <c r="M85" s="417"/>
      <c r="N85" s="417"/>
      <c r="O85" s="417"/>
      <c r="P85" s="123"/>
    </row>
    <row r="86" spans="6:16" ht="15.75">
      <c r="F86" s="123"/>
      <c r="G86" s="123"/>
      <c r="H86" s="123"/>
      <c r="I86" s="123"/>
      <c r="J86" s="417"/>
      <c r="K86" s="417"/>
      <c r="L86" s="417"/>
      <c r="M86" s="417"/>
      <c r="N86" s="417"/>
      <c r="O86" s="417"/>
      <c r="P86" s="123"/>
    </row>
    <row r="87" spans="6:16" ht="15.75">
      <c r="F87" s="123"/>
      <c r="G87" s="123"/>
      <c r="H87" s="123"/>
      <c r="I87" s="123"/>
      <c r="J87" s="417"/>
      <c r="K87" s="417"/>
      <c r="L87" s="417"/>
      <c r="M87" s="417"/>
      <c r="N87" s="417"/>
      <c r="O87" s="417"/>
      <c r="P87" s="123"/>
    </row>
    <row r="88" spans="6:16" ht="15.75">
      <c r="F88" s="123"/>
      <c r="G88" s="123"/>
      <c r="H88" s="123"/>
      <c r="I88" s="123"/>
      <c r="J88" s="417"/>
      <c r="K88" s="417"/>
      <c r="L88" s="417"/>
      <c r="M88" s="417"/>
      <c r="N88" s="417"/>
      <c r="O88" s="417"/>
      <c r="P88" s="123"/>
    </row>
    <row r="89" spans="6:16" ht="15.75">
      <c r="F89" s="123"/>
      <c r="G89" s="123"/>
      <c r="H89" s="123"/>
      <c r="I89" s="123"/>
      <c r="J89" s="417"/>
      <c r="K89" s="417"/>
      <c r="L89" s="417"/>
      <c r="M89" s="417"/>
      <c r="N89" s="417"/>
      <c r="O89" s="417"/>
      <c r="P89" s="123"/>
    </row>
    <row r="90" spans="6:16" ht="15.75">
      <c r="F90" s="123"/>
      <c r="G90" s="123"/>
      <c r="H90" s="123"/>
      <c r="I90" s="123"/>
      <c r="J90" s="417"/>
      <c r="K90" s="417"/>
      <c r="L90" s="417"/>
      <c r="M90" s="417"/>
      <c r="N90" s="417"/>
      <c r="O90" s="417"/>
      <c r="P90" s="123"/>
    </row>
    <row r="91" spans="6:16" ht="15.75">
      <c r="F91" s="123"/>
      <c r="G91" s="123"/>
      <c r="H91" s="123"/>
      <c r="I91" s="123"/>
      <c r="J91" s="417"/>
      <c r="K91" s="417"/>
      <c r="L91" s="417"/>
      <c r="M91" s="417"/>
      <c r="N91" s="417"/>
      <c r="O91" s="417"/>
      <c r="P91" s="123"/>
    </row>
    <row r="92" spans="6:16" ht="15.75">
      <c r="F92" s="123"/>
      <c r="G92" s="123"/>
      <c r="H92" s="123"/>
      <c r="I92" s="123"/>
      <c r="J92" s="417"/>
      <c r="K92" s="417"/>
      <c r="L92" s="417"/>
      <c r="M92" s="417"/>
      <c r="N92" s="417"/>
      <c r="O92" s="417"/>
      <c r="P92" s="123"/>
    </row>
    <row r="93" spans="6:16" ht="15.75">
      <c r="F93" s="123"/>
      <c r="G93" s="123"/>
      <c r="H93" s="123"/>
      <c r="I93" s="123"/>
      <c r="J93" s="417"/>
      <c r="K93" s="417"/>
      <c r="L93" s="417"/>
      <c r="M93" s="417"/>
      <c r="N93" s="417"/>
      <c r="O93" s="417"/>
      <c r="P93" s="123"/>
    </row>
    <row r="94" spans="6:16" ht="15.75">
      <c r="F94" s="123"/>
      <c r="G94" s="123"/>
      <c r="H94" s="123"/>
      <c r="I94" s="123"/>
      <c r="J94" s="417"/>
      <c r="K94" s="417"/>
      <c r="L94" s="417"/>
      <c r="M94" s="417"/>
      <c r="N94" s="417"/>
      <c r="O94" s="417"/>
      <c r="P94" s="123"/>
    </row>
    <row r="95" spans="6:16" ht="15.75">
      <c r="F95" s="123"/>
      <c r="G95" s="123"/>
      <c r="H95" s="123"/>
      <c r="I95" s="123"/>
      <c r="J95" s="417"/>
      <c r="K95" s="417"/>
      <c r="L95" s="417"/>
      <c r="M95" s="417"/>
      <c r="N95" s="417"/>
      <c r="O95" s="417"/>
      <c r="P95" s="123"/>
    </row>
    <row r="96" spans="6:16" ht="15.75">
      <c r="F96" s="123"/>
      <c r="G96" s="123"/>
      <c r="H96" s="123"/>
      <c r="I96" s="123"/>
      <c r="J96" s="417"/>
      <c r="K96" s="417"/>
      <c r="L96" s="417"/>
      <c r="M96" s="417"/>
      <c r="N96" s="417"/>
      <c r="O96" s="417"/>
      <c r="P96" s="123"/>
    </row>
    <row r="97" spans="6:16" ht="15.75">
      <c r="F97" s="123"/>
      <c r="G97" s="123"/>
      <c r="H97" s="123"/>
      <c r="I97" s="123"/>
      <c r="J97" s="417"/>
      <c r="K97" s="417"/>
      <c r="L97" s="417"/>
      <c r="M97" s="417"/>
      <c r="N97" s="417"/>
      <c r="O97" s="417"/>
      <c r="P97" s="123"/>
    </row>
    <row r="98" spans="6:16" ht="15.75">
      <c r="F98" s="123"/>
      <c r="G98" s="123"/>
      <c r="H98" s="123"/>
      <c r="I98" s="123"/>
      <c r="J98" s="417"/>
      <c r="K98" s="417"/>
      <c r="L98" s="417"/>
      <c r="M98" s="417"/>
      <c r="N98" s="417"/>
      <c r="O98" s="417"/>
      <c r="P98" s="123"/>
    </row>
    <row r="99" spans="6:16" ht="15.75">
      <c r="F99" s="123"/>
      <c r="G99" s="123"/>
      <c r="H99" s="123"/>
      <c r="I99" s="123"/>
      <c r="J99" s="417"/>
      <c r="K99" s="417"/>
      <c r="L99" s="417"/>
      <c r="M99" s="417"/>
      <c r="N99" s="417"/>
      <c r="O99" s="417"/>
      <c r="P99" s="123"/>
    </row>
    <row r="100" spans="6:16" ht="15.75">
      <c r="F100" s="123"/>
      <c r="G100" s="123"/>
      <c r="H100" s="123"/>
      <c r="I100" s="123"/>
      <c r="J100" s="417"/>
      <c r="K100" s="417"/>
      <c r="L100" s="417"/>
      <c r="M100" s="417"/>
      <c r="N100" s="417"/>
      <c r="O100" s="417"/>
      <c r="P100" s="123"/>
    </row>
    <row r="101" spans="6:16" ht="15.75">
      <c r="F101" s="123"/>
      <c r="G101" s="123"/>
      <c r="H101" s="123"/>
      <c r="I101" s="123"/>
      <c r="J101" s="417"/>
      <c r="K101" s="417"/>
      <c r="L101" s="417"/>
      <c r="M101" s="417"/>
      <c r="N101" s="417"/>
      <c r="O101" s="417"/>
      <c r="P101" s="123"/>
    </row>
    <row r="102" spans="6:16" ht="15.75">
      <c r="F102" s="123"/>
      <c r="G102" s="123"/>
      <c r="H102" s="123"/>
      <c r="I102" s="123"/>
      <c r="J102" s="417"/>
      <c r="K102" s="417"/>
      <c r="L102" s="417"/>
      <c r="M102" s="417"/>
      <c r="N102" s="417"/>
      <c r="O102" s="417"/>
      <c r="P102" s="123"/>
    </row>
    <row r="103" spans="6:16" ht="15.75">
      <c r="F103" s="123"/>
      <c r="G103" s="123"/>
      <c r="H103" s="123"/>
      <c r="I103" s="123"/>
      <c r="J103" s="417"/>
      <c r="K103" s="417"/>
      <c r="L103" s="417"/>
      <c r="M103" s="417"/>
      <c r="N103" s="417"/>
      <c r="O103" s="417"/>
      <c r="P103" s="123"/>
    </row>
    <row r="104" spans="6:16" ht="15.75">
      <c r="F104" s="123"/>
      <c r="G104" s="123"/>
      <c r="H104" s="123"/>
      <c r="I104" s="123"/>
      <c r="J104" s="417"/>
      <c r="K104" s="417"/>
      <c r="L104" s="417"/>
      <c r="M104" s="417"/>
      <c r="N104" s="417"/>
      <c r="O104" s="417"/>
      <c r="P104" s="123"/>
    </row>
    <row r="105" spans="6:16" ht="15.75">
      <c r="F105" s="123"/>
      <c r="G105" s="123"/>
      <c r="H105" s="123"/>
      <c r="I105" s="123"/>
      <c r="J105" s="417"/>
      <c r="K105" s="417"/>
      <c r="L105" s="417"/>
      <c r="M105" s="417"/>
      <c r="N105" s="417"/>
      <c r="O105" s="417"/>
      <c r="P105" s="123"/>
    </row>
    <row r="106" spans="6:16" ht="15.75">
      <c r="F106" s="123"/>
      <c r="G106" s="123"/>
      <c r="H106" s="123"/>
      <c r="I106" s="123"/>
      <c r="J106" s="417"/>
      <c r="K106" s="417"/>
      <c r="L106" s="417"/>
      <c r="M106" s="417"/>
      <c r="N106" s="417"/>
      <c r="O106" s="417"/>
      <c r="P106" s="123"/>
    </row>
    <row r="107" spans="6:16" ht="15.75">
      <c r="F107" s="123"/>
      <c r="G107" s="123"/>
      <c r="H107" s="123"/>
      <c r="I107" s="123"/>
      <c r="J107" s="417"/>
      <c r="K107" s="417"/>
      <c r="L107" s="417"/>
      <c r="M107" s="417"/>
      <c r="N107" s="417"/>
      <c r="O107" s="417"/>
      <c r="P107" s="123"/>
    </row>
    <row r="108" spans="6:16" ht="15.75">
      <c r="F108" s="123"/>
      <c r="G108" s="123"/>
      <c r="H108" s="123"/>
      <c r="I108" s="123"/>
      <c r="J108" s="417"/>
      <c r="K108" s="417"/>
      <c r="L108" s="417"/>
      <c r="M108" s="417"/>
      <c r="N108" s="417"/>
      <c r="O108" s="417"/>
      <c r="P108" s="123"/>
    </row>
    <row r="109" spans="6:16" ht="15.75">
      <c r="F109" s="123"/>
      <c r="G109" s="123"/>
      <c r="H109" s="123"/>
      <c r="I109" s="123"/>
      <c r="J109" s="417"/>
      <c r="K109" s="417"/>
      <c r="L109" s="417"/>
      <c r="M109" s="417"/>
      <c r="N109" s="417"/>
      <c r="O109" s="417"/>
      <c r="P109" s="123"/>
    </row>
    <row r="110" spans="6:16" ht="15.75">
      <c r="F110" s="123"/>
      <c r="G110" s="123"/>
      <c r="H110" s="123"/>
      <c r="I110" s="123"/>
      <c r="J110" s="417"/>
      <c r="K110" s="417"/>
      <c r="L110" s="417"/>
      <c r="M110" s="417"/>
      <c r="N110" s="417"/>
      <c r="O110" s="417"/>
      <c r="P110" s="123"/>
    </row>
    <row r="111" spans="6:16" ht="15.75">
      <c r="F111" s="123"/>
      <c r="G111" s="123"/>
      <c r="H111" s="123"/>
      <c r="I111" s="123"/>
      <c r="J111" s="417"/>
      <c r="K111" s="417"/>
      <c r="L111" s="417"/>
      <c r="M111" s="417"/>
      <c r="N111" s="417"/>
      <c r="O111" s="417"/>
      <c r="P111" s="123"/>
    </row>
    <row r="112" spans="6:16" ht="15.75">
      <c r="F112" s="123"/>
      <c r="G112" s="123"/>
      <c r="H112" s="123"/>
      <c r="I112" s="123"/>
      <c r="J112" s="417"/>
      <c r="K112" s="417"/>
      <c r="L112" s="417"/>
      <c r="M112" s="417"/>
      <c r="N112" s="417"/>
      <c r="O112" s="417"/>
      <c r="P112" s="123"/>
    </row>
    <row r="113" spans="6:16" ht="15.75">
      <c r="F113" s="123"/>
      <c r="G113" s="123"/>
      <c r="H113" s="123"/>
      <c r="I113" s="123"/>
      <c r="J113" s="417"/>
      <c r="K113" s="417"/>
      <c r="L113" s="417"/>
      <c r="M113" s="417"/>
      <c r="N113" s="417"/>
      <c r="O113" s="417"/>
      <c r="P113" s="123"/>
    </row>
    <row r="114" spans="6:16" ht="15.75">
      <c r="F114" s="123"/>
      <c r="G114" s="123"/>
      <c r="H114" s="123"/>
      <c r="I114" s="123"/>
      <c r="J114" s="417"/>
      <c r="K114" s="417"/>
      <c r="L114" s="417"/>
      <c r="M114" s="417"/>
      <c r="N114" s="417"/>
      <c r="O114" s="417"/>
      <c r="P114" s="123"/>
    </row>
    <row r="115" spans="6:16" ht="15.75">
      <c r="F115" s="123"/>
      <c r="G115" s="123"/>
      <c r="H115" s="123"/>
      <c r="I115" s="123"/>
      <c r="J115" s="417"/>
      <c r="K115" s="417"/>
      <c r="L115" s="417"/>
      <c r="M115" s="417"/>
      <c r="N115" s="417"/>
      <c r="O115" s="417"/>
      <c r="P115" s="123"/>
    </row>
    <row r="116" spans="6:16" ht="15.75">
      <c r="F116" s="123"/>
      <c r="G116" s="123"/>
      <c r="H116" s="123"/>
      <c r="I116" s="123"/>
      <c r="J116" s="417"/>
      <c r="K116" s="417"/>
      <c r="L116" s="417"/>
      <c r="M116" s="417"/>
      <c r="N116" s="417"/>
      <c r="O116" s="417"/>
      <c r="P116" s="123"/>
    </row>
    <row r="117" spans="6:16" ht="15.75">
      <c r="F117" s="123"/>
      <c r="G117" s="123"/>
      <c r="H117" s="123"/>
      <c r="I117" s="123"/>
      <c r="J117" s="417"/>
      <c r="K117" s="417"/>
      <c r="L117" s="417"/>
      <c r="M117" s="417"/>
      <c r="N117" s="417"/>
      <c r="O117" s="417"/>
      <c r="P117" s="123"/>
    </row>
    <row r="118" spans="6:16" ht="15.75">
      <c r="F118" s="123"/>
      <c r="G118" s="123"/>
      <c r="H118" s="123"/>
      <c r="I118" s="123"/>
      <c r="J118" s="417"/>
      <c r="K118" s="417"/>
      <c r="L118" s="417"/>
      <c r="M118" s="417"/>
      <c r="N118" s="417"/>
      <c r="O118" s="417"/>
      <c r="P118" s="123"/>
    </row>
    <row r="119" spans="6:16" ht="15.75">
      <c r="F119" s="123"/>
      <c r="G119" s="123"/>
      <c r="H119" s="123"/>
      <c r="I119" s="123"/>
      <c r="J119" s="417"/>
      <c r="K119" s="417"/>
      <c r="L119" s="417"/>
      <c r="M119" s="417"/>
      <c r="N119" s="417"/>
      <c r="O119" s="417"/>
      <c r="P119" s="123"/>
    </row>
    <row r="120" spans="6:16" ht="15.75">
      <c r="F120" s="123"/>
      <c r="G120" s="123"/>
      <c r="H120" s="123"/>
      <c r="I120" s="123"/>
      <c r="J120" s="417"/>
      <c r="K120" s="417"/>
      <c r="L120" s="417"/>
      <c r="M120" s="417"/>
      <c r="N120" s="417"/>
      <c r="O120" s="417"/>
      <c r="P120" s="123"/>
    </row>
    <row r="121" spans="6:16" ht="15.75">
      <c r="F121" s="123"/>
      <c r="G121" s="123"/>
      <c r="H121" s="123"/>
      <c r="I121" s="123"/>
      <c r="J121" s="417"/>
      <c r="K121" s="417"/>
      <c r="L121" s="417"/>
      <c r="M121" s="417"/>
      <c r="N121" s="417"/>
      <c r="O121" s="417"/>
      <c r="P121" s="123"/>
    </row>
    <row r="122" spans="6:16" ht="15.75">
      <c r="F122" s="123"/>
      <c r="G122" s="123"/>
      <c r="H122" s="123"/>
      <c r="I122" s="123"/>
      <c r="J122" s="417"/>
      <c r="K122" s="417"/>
      <c r="L122" s="417"/>
      <c r="M122" s="417"/>
      <c r="N122" s="417"/>
      <c r="O122" s="417"/>
      <c r="P122" s="123"/>
    </row>
    <row r="123" spans="6:16" ht="15.75">
      <c r="F123" s="123"/>
      <c r="G123" s="123"/>
      <c r="H123" s="123"/>
      <c r="I123" s="123"/>
      <c r="J123" s="417"/>
      <c r="K123" s="417"/>
      <c r="L123" s="417"/>
      <c r="M123" s="417"/>
      <c r="N123" s="417"/>
      <c r="O123" s="417"/>
      <c r="P123" s="123"/>
    </row>
    <row r="124" spans="6:16" ht="15.75">
      <c r="F124" s="123"/>
      <c r="G124" s="123"/>
      <c r="H124" s="123"/>
      <c r="I124" s="123"/>
      <c r="J124" s="417"/>
      <c r="K124" s="417"/>
      <c r="L124" s="417"/>
      <c r="M124" s="417"/>
      <c r="N124" s="417"/>
      <c r="O124" s="417"/>
      <c r="P124" s="123"/>
    </row>
    <row r="125" spans="6:16" ht="15.75">
      <c r="F125" s="123"/>
      <c r="G125" s="123"/>
      <c r="H125" s="123"/>
      <c r="I125" s="123"/>
      <c r="J125" s="417"/>
      <c r="K125" s="417"/>
      <c r="L125" s="417"/>
      <c r="M125" s="417"/>
      <c r="N125" s="417"/>
      <c r="O125" s="417"/>
      <c r="P125" s="123"/>
    </row>
    <row r="126" spans="6:16" ht="15.75">
      <c r="F126" s="123"/>
      <c r="G126" s="123"/>
      <c r="H126" s="123"/>
      <c r="I126" s="123"/>
      <c r="J126" s="417"/>
      <c r="K126" s="417"/>
      <c r="L126" s="417"/>
      <c r="M126" s="417"/>
      <c r="N126" s="417"/>
      <c r="O126" s="417"/>
      <c r="P126" s="123"/>
    </row>
    <row r="127" spans="6:16" ht="15.75">
      <c r="F127" s="123"/>
      <c r="G127" s="123"/>
      <c r="H127" s="123"/>
      <c r="I127" s="123"/>
      <c r="J127" s="417"/>
      <c r="K127" s="417"/>
      <c r="L127" s="417"/>
      <c r="M127" s="417"/>
      <c r="N127" s="417"/>
      <c r="O127" s="417"/>
      <c r="P127" s="123"/>
    </row>
    <row r="128" spans="6:16" ht="15.75">
      <c r="F128" s="123"/>
      <c r="G128" s="123"/>
      <c r="H128" s="123"/>
      <c r="I128" s="123"/>
      <c r="J128" s="417"/>
      <c r="K128" s="417"/>
      <c r="L128" s="417"/>
      <c r="M128" s="417"/>
      <c r="N128" s="417"/>
      <c r="O128" s="417"/>
      <c r="P128" s="123"/>
    </row>
    <row r="129" spans="6:16" ht="15.75">
      <c r="F129" s="123"/>
      <c r="G129" s="123"/>
      <c r="H129" s="123"/>
      <c r="I129" s="123"/>
      <c r="J129" s="417"/>
      <c r="K129" s="417"/>
      <c r="L129" s="417"/>
      <c r="M129" s="417"/>
      <c r="N129" s="417"/>
      <c r="O129" s="417"/>
      <c r="P129" s="123"/>
    </row>
    <row r="130" spans="6:16" ht="15.75">
      <c r="F130" s="123"/>
      <c r="G130" s="123"/>
      <c r="H130" s="123"/>
      <c r="I130" s="123"/>
      <c r="J130" s="417"/>
      <c r="K130" s="417"/>
      <c r="L130" s="417"/>
      <c r="M130" s="417"/>
      <c r="N130" s="417"/>
      <c r="O130" s="417"/>
      <c r="P130" s="123"/>
    </row>
    <row r="131" ht="15.75">
      <c r="G131" s="123"/>
    </row>
    <row r="132" ht="15.75">
      <c r="G132" s="123"/>
    </row>
    <row r="133" ht="15.75">
      <c r="G133" s="123"/>
    </row>
    <row r="134" ht="15.75">
      <c r="G134" s="123"/>
    </row>
    <row r="135" ht="15.75">
      <c r="G135" s="123"/>
    </row>
    <row r="136" ht="15.75">
      <c r="G136" s="123"/>
    </row>
    <row r="137" ht="15.75">
      <c r="G137" s="123"/>
    </row>
    <row r="138" ht="15.75">
      <c r="G138" s="123"/>
    </row>
    <row r="139" ht="15.75">
      <c r="G139" s="123"/>
    </row>
    <row r="140" ht="15.75">
      <c r="G140" s="123"/>
    </row>
    <row r="141" ht="15.75">
      <c r="G141" s="123"/>
    </row>
    <row r="142" ht="15.75">
      <c r="G142" s="123"/>
    </row>
    <row r="143" ht="15.75">
      <c r="G143" s="123"/>
    </row>
    <row r="144" ht="15.75">
      <c r="G144" s="123"/>
    </row>
    <row r="145" ht="15.75">
      <c r="G145" s="123"/>
    </row>
    <row r="146" ht="15.75">
      <c r="G146" s="123"/>
    </row>
    <row r="147" ht="15.75">
      <c r="G147" s="123"/>
    </row>
    <row r="148" ht="15.75">
      <c r="G148" s="123"/>
    </row>
    <row r="149" ht="15.75">
      <c r="G149" s="123"/>
    </row>
    <row r="150" ht="15.75">
      <c r="G150" s="123"/>
    </row>
    <row r="151" ht="15.75">
      <c r="G151" s="123"/>
    </row>
    <row r="152" ht="15.75">
      <c r="G152" s="123"/>
    </row>
    <row r="153" ht="15.75">
      <c r="G153" s="123"/>
    </row>
    <row r="154" ht="15.75">
      <c r="G154" s="123"/>
    </row>
    <row r="155" ht="15.75">
      <c r="G155" s="123"/>
    </row>
  </sheetData>
  <sheetProtection/>
  <mergeCells count="20">
    <mergeCell ref="A2:Y2"/>
    <mergeCell ref="I6:K6"/>
    <mergeCell ref="X4:Y4"/>
    <mergeCell ref="X5:X6"/>
    <mergeCell ref="Y5:Y6"/>
    <mergeCell ref="M6:O6"/>
    <mergeCell ref="Q4:S4"/>
    <mergeCell ref="Q6:S6"/>
    <mergeCell ref="T4:T6"/>
    <mergeCell ref="U4:W4"/>
    <mergeCell ref="U6:W6"/>
    <mergeCell ref="C4:C6"/>
    <mergeCell ref="P4:P6"/>
    <mergeCell ref="H4:H6"/>
    <mergeCell ref="I4:K4"/>
    <mergeCell ref="L4:L6"/>
    <mergeCell ref="M4:O4"/>
    <mergeCell ref="D4:D6"/>
    <mergeCell ref="E4:G4"/>
    <mergeCell ref="E6:G6"/>
  </mergeCells>
  <printOptions horizontalCentered="1"/>
  <pageMargins left="0.15748031496062992" right="0.15748031496062992" top="0.7086614173228347" bottom="0.5511811023622047" header="0.31496062992125984" footer="0.31496062992125984"/>
  <pageSetup firstPageNumber="14" useFirstPageNumber="1" fitToHeight="0" fitToWidth="1" horizontalDpi="600" verticalDpi="600" orientation="landscape" paperSize="9" scale="82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F26"/>
  <sheetViews>
    <sheetView zoomScale="150" zoomScaleNormal="150" zoomScalePageLayoutView="0" workbookViewId="0" topLeftCell="A4">
      <selection activeCell="A32" sqref="A32"/>
    </sheetView>
  </sheetViews>
  <sheetFormatPr defaultColWidth="8.00390625" defaultRowHeight="15.75"/>
  <cols>
    <col min="1" max="1" width="52.125" style="10" customWidth="1"/>
    <col min="2" max="2" width="17.00390625" style="10" customWidth="1"/>
    <col min="3" max="3" width="18.625" style="10" customWidth="1"/>
    <col min="4" max="4" width="13.50390625" style="116" bestFit="1" customWidth="1"/>
    <col min="5" max="5" width="8.00390625" style="10" customWidth="1"/>
    <col min="6" max="16384" width="8.00390625" style="10" customWidth="1"/>
  </cols>
  <sheetData>
    <row r="1" spans="1:6" ht="15.75">
      <c r="A1" s="9"/>
      <c r="F1" s="146" t="s">
        <v>144</v>
      </c>
    </row>
    <row r="2" spans="1:3" ht="15.75">
      <c r="A2" s="69"/>
      <c r="B2" s="63"/>
      <c r="C2" s="63"/>
    </row>
    <row r="3" spans="1:6" ht="15.75">
      <c r="A3" s="475" t="s">
        <v>396</v>
      </c>
      <c r="B3" s="475"/>
      <c r="C3" s="475"/>
      <c r="D3" s="475"/>
      <c r="E3" s="475"/>
      <c r="F3" s="475"/>
    </row>
    <row r="4" spans="1:6" ht="15.75">
      <c r="A4" s="338"/>
      <c r="B4" s="338"/>
      <c r="C4" s="338"/>
      <c r="D4" s="338"/>
      <c r="F4" s="170" t="s">
        <v>190</v>
      </c>
    </row>
    <row r="5" spans="1:6" ht="15.75">
      <c r="A5" s="474" t="s">
        <v>39</v>
      </c>
      <c r="B5" s="474" t="s">
        <v>284</v>
      </c>
      <c r="C5" s="474" t="s">
        <v>283</v>
      </c>
      <c r="D5" s="474" t="s">
        <v>286</v>
      </c>
      <c r="E5" s="456" t="s">
        <v>287</v>
      </c>
      <c r="F5" s="458"/>
    </row>
    <row r="6" spans="1:6" ht="15.75" customHeight="1">
      <c r="A6" s="474"/>
      <c r="B6" s="474"/>
      <c r="C6" s="474"/>
      <c r="D6" s="474"/>
      <c r="E6" s="337" t="s">
        <v>290</v>
      </c>
      <c r="F6" s="337" t="s">
        <v>291</v>
      </c>
    </row>
    <row r="7" spans="1:6" ht="15.75" customHeight="1">
      <c r="A7" s="56" t="s">
        <v>29</v>
      </c>
      <c r="B7" s="56" t="s">
        <v>30</v>
      </c>
      <c r="C7" s="56" t="s">
        <v>31</v>
      </c>
      <c r="D7" s="56" t="s">
        <v>32</v>
      </c>
      <c r="E7" s="56" t="s">
        <v>33</v>
      </c>
      <c r="F7" s="56" t="s">
        <v>34</v>
      </c>
    </row>
    <row r="8" spans="1:6" ht="15.75">
      <c r="A8" s="70" t="s">
        <v>267</v>
      </c>
      <c r="B8" s="119">
        <f>SUM(B9:B12)</f>
        <v>8726378</v>
      </c>
      <c r="C8" s="119">
        <f>SUM(C9:C12)</f>
        <v>8726378</v>
      </c>
      <c r="D8" s="119">
        <f>SUM(D9:D12)</f>
        <v>4364118</v>
      </c>
      <c r="E8" s="411">
        <f>D8/B8*100</f>
        <v>50.01064588309148</v>
      </c>
      <c r="F8" s="411">
        <f>D8/C8*100</f>
        <v>50.01064588309148</v>
      </c>
    </row>
    <row r="9" spans="1:6" ht="15.75">
      <c r="A9" s="113" t="s">
        <v>263</v>
      </c>
      <c r="B9" s="117">
        <v>1892520</v>
      </c>
      <c r="C9" s="117">
        <v>1892520</v>
      </c>
      <c r="D9" s="117">
        <f>1892520/2</f>
        <v>946260</v>
      </c>
      <c r="E9" s="410">
        <f aca="true" t="shared" si="0" ref="E9:E24">D9/B9*100</f>
        <v>50</v>
      </c>
      <c r="F9" s="410">
        <f aca="true" t="shared" si="1" ref="F9:F24">D9/C9*100</f>
        <v>50</v>
      </c>
    </row>
    <row r="10" spans="1:6" ht="15.75">
      <c r="A10" s="113" t="s">
        <v>268</v>
      </c>
      <c r="B10" s="117">
        <v>5632000</v>
      </c>
      <c r="C10" s="117">
        <v>5632000</v>
      </c>
      <c r="D10" s="117">
        <f>5632000/2</f>
        <v>2816000</v>
      </c>
      <c r="E10" s="410">
        <f t="shared" si="0"/>
        <v>50</v>
      </c>
      <c r="F10" s="410">
        <f t="shared" si="1"/>
        <v>50</v>
      </c>
    </row>
    <row r="11" spans="1:6" ht="15.75">
      <c r="A11" s="113" t="s">
        <v>264</v>
      </c>
      <c r="B11" s="117">
        <v>100000</v>
      </c>
      <c r="C11" s="117">
        <v>100000</v>
      </c>
      <c r="D11" s="117">
        <v>50929</v>
      </c>
      <c r="E11" s="410">
        <f t="shared" si="0"/>
        <v>50.929</v>
      </c>
      <c r="F11" s="410">
        <f t="shared" si="1"/>
        <v>50.929</v>
      </c>
    </row>
    <row r="12" spans="1:6" ht="15.75">
      <c r="A12" s="113" t="s">
        <v>265</v>
      </c>
      <c r="B12" s="117">
        <v>1101858</v>
      </c>
      <c r="C12" s="117">
        <v>1101858</v>
      </c>
      <c r="D12" s="117">
        <f>1101858/2</f>
        <v>550929</v>
      </c>
      <c r="E12" s="410">
        <f t="shared" si="0"/>
        <v>50</v>
      </c>
      <c r="F12" s="410">
        <f t="shared" si="1"/>
        <v>50</v>
      </c>
    </row>
    <row r="13" spans="1:6" ht="15.75">
      <c r="A13" s="114" t="s">
        <v>262</v>
      </c>
      <c r="B13" s="119">
        <v>4500000</v>
      </c>
      <c r="C13" s="119">
        <v>4500000</v>
      </c>
      <c r="D13" s="119">
        <v>2539300</v>
      </c>
      <c r="E13" s="411">
        <f t="shared" si="0"/>
        <v>56.428888888888885</v>
      </c>
      <c r="F13" s="411">
        <f t="shared" si="1"/>
        <v>56.428888888888885</v>
      </c>
    </row>
    <row r="14" spans="1:6" ht="15.75">
      <c r="A14" s="114" t="s">
        <v>266</v>
      </c>
      <c r="B14" s="119">
        <v>275400</v>
      </c>
      <c r="C14" s="119">
        <v>275400</v>
      </c>
      <c r="D14" s="119">
        <f>275400/2</f>
        <v>137700</v>
      </c>
      <c r="E14" s="411">
        <f t="shared" si="0"/>
        <v>50</v>
      </c>
      <c r="F14" s="411">
        <f t="shared" si="1"/>
        <v>50</v>
      </c>
    </row>
    <row r="15" spans="1:6" ht="15.75">
      <c r="A15" s="114" t="s">
        <v>273</v>
      </c>
      <c r="B15" s="119">
        <v>0</v>
      </c>
      <c r="C15" s="119">
        <v>0</v>
      </c>
      <c r="D15" s="119">
        <v>0</v>
      </c>
      <c r="E15" s="410"/>
      <c r="F15" s="410"/>
    </row>
    <row r="16" spans="1:6" ht="15.75">
      <c r="A16" s="70" t="s">
        <v>251</v>
      </c>
      <c r="B16" s="119">
        <v>0</v>
      </c>
      <c r="C16" s="119">
        <v>0</v>
      </c>
      <c r="D16" s="119">
        <v>0</v>
      </c>
      <c r="E16" s="410"/>
      <c r="F16" s="410"/>
    </row>
    <row r="17" spans="1:6" ht="15.75">
      <c r="A17" s="70" t="s">
        <v>192</v>
      </c>
      <c r="B17" s="119">
        <f>SUM(B18:B22)</f>
        <v>6776330</v>
      </c>
      <c r="C17" s="119">
        <f>SUM(C18:C22)</f>
        <v>6776330</v>
      </c>
      <c r="D17" s="119">
        <f>SUM(D18:D22)</f>
        <v>3883975</v>
      </c>
      <c r="E17" s="411">
        <f t="shared" si="0"/>
        <v>57.31679242303724</v>
      </c>
      <c r="F17" s="411">
        <f t="shared" si="1"/>
        <v>57.31679242303724</v>
      </c>
    </row>
    <row r="18" spans="1:6" ht="15.75">
      <c r="A18" s="70" t="s">
        <v>193</v>
      </c>
      <c r="B18" s="117">
        <v>1128120</v>
      </c>
      <c r="C18" s="117">
        <v>1128120</v>
      </c>
      <c r="D18" s="117">
        <f>1128120/2+100000+90000</f>
        <v>754060</v>
      </c>
      <c r="E18" s="410">
        <f t="shared" si="0"/>
        <v>66.84217990993866</v>
      </c>
      <c r="F18" s="410">
        <f t="shared" si="1"/>
        <v>66.84217990993866</v>
      </c>
    </row>
    <row r="19" spans="1:6" ht="15.75">
      <c r="A19" s="70" t="s">
        <v>271</v>
      </c>
      <c r="B19" s="117">
        <v>50000</v>
      </c>
      <c r="C19" s="117">
        <v>50000</v>
      </c>
      <c r="D19" s="117">
        <v>30000</v>
      </c>
      <c r="E19" s="410">
        <f t="shared" si="0"/>
        <v>60</v>
      </c>
      <c r="F19" s="410">
        <f t="shared" si="1"/>
        <v>60</v>
      </c>
    </row>
    <row r="20" spans="1:6" ht="15.75">
      <c r="A20" s="70" t="s">
        <v>272</v>
      </c>
      <c r="B20" s="117">
        <v>1089000</v>
      </c>
      <c r="C20" s="117">
        <v>1089000</v>
      </c>
      <c r="D20" s="117">
        <f>1089000/2+100000+205</f>
        <v>644705</v>
      </c>
      <c r="E20" s="410">
        <f t="shared" si="0"/>
        <v>59.201561065197424</v>
      </c>
      <c r="F20" s="410">
        <f t="shared" si="1"/>
        <v>59.201561065197424</v>
      </c>
    </row>
    <row r="21" spans="1:6" ht="15.75">
      <c r="A21" s="70" t="s">
        <v>194</v>
      </c>
      <c r="B21" s="117">
        <v>4479000</v>
      </c>
      <c r="C21" s="117">
        <v>4479000</v>
      </c>
      <c r="D21" s="117">
        <f>4479000/2+200000</f>
        <v>2439500</v>
      </c>
      <c r="E21" s="410">
        <f t="shared" si="0"/>
        <v>54.465282429113635</v>
      </c>
      <c r="F21" s="410">
        <f t="shared" si="1"/>
        <v>54.465282429113635</v>
      </c>
    </row>
    <row r="22" spans="1:6" ht="15.75">
      <c r="A22" s="115" t="s">
        <v>269</v>
      </c>
      <c r="B22" s="117">
        <v>30210</v>
      </c>
      <c r="C22" s="117">
        <v>30210</v>
      </c>
      <c r="D22" s="117">
        <v>15710</v>
      </c>
      <c r="E22" s="410">
        <f t="shared" si="0"/>
        <v>52.002648129758356</v>
      </c>
      <c r="F22" s="410">
        <f t="shared" si="1"/>
        <v>52.002648129758356</v>
      </c>
    </row>
    <row r="23" spans="1:6" ht="15.75">
      <c r="A23" s="70" t="s">
        <v>222</v>
      </c>
      <c r="B23" s="119">
        <v>2270000</v>
      </c>
      <c r="C23" s="119">
        <v>2270000</v>
      </c>
      <c r="D23" s="119">
        <v>1180400</v>
      </c>
      <c r="E23" s="410">
        <f t="shared" si="0"/>
        <v>52</v>
      </c>
      <c r="F23" s="410">
        <f t="shared" si="1"/>
        <v>52</v>
      </c>
    </row>
    <row r="24" spans="1:6" ht="15.75">
      <c r="A24" s="71" t="s">
        <v>191</v>
      </c>
      <c r="B24" s="118">
        <f>B8+B13+B14++B15+B16+B17+B23</f>
        <v>22548108</v>
      </c>
      <c r="C24" s="118">
        <f>C8+C13+C14++C15+C16+C17+C23</f>
        <v>22548108</v>
      </c>
      <c r="D24" s="118">
        <f>D8+D13+D14+D15+D16+D17+D23</f>
        <v>12105493</v>
      </c>
      <c r="E24" s="412">
        <f t="shared" si="0"/>
        <v>53.68740029096898</v>
      </c>
      <c r="F24" s="412">
        <f t="shared" si="1"/>
        <v>53.68740029096898</v>
      </c>
    </row>
    <row r="26" ht="15.75">
      <c r="C26" s="336"/>
    </row>
  </sheetData>
  <sheetProtection/>
  <mergeCells count="6">
    <mergeCell ref="E5:F5"/>
    <mergeCell ref="D5:D6"/>
    <mergeCell ref="C5:C6"/>
    <mergeCell ref="B5:B6"/>
    <mergeCell ref="A5:A6"/>
    <mergeCell ref="A3:F3"/>
  </mergeCells>
  <printOptions horizontalCentered="1"/>
  <pageMargins left="0.11811023622047245" right="0.2755905511811024" top="0.7480314960629921" bottom="0.31496062992125984" header="0.4724409448818898" footer="0.11811023622047245"/>
  <pageSetup firstPageNumber="16" useFirstPageNumber="1" horizontalDpi="360" verticalDpi="360" orientation="landscape" paperSize="9" scale="90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R155"/>
  <sheetViews>
    <sheetView zoomScale="120" zoomScaleNormal="120" zoomScalePageLayoutView="0" workbookViewId="0" topLeftCell="A1">
      <pane ySplit="3" topLeftCell="A44" activePane="bottomLeft" state="frozen"/>
      <selection pane="topLeft" activeCell="A5" sqref="A5:D5"/>
      <selection pane="bottomLeft" activeCell="C1" sqref="C1:Q68"/>
    </sheetView>
  </sheetViews>
  <sheetFormatPr defaultColWidth="9.00390625" defaultRowHeight="15.75"/>
  <cols>
    <col min="1" max="1" width="2.50390625" style="4" customWidth="1"/>
    <col min="2" max="2" width="5.125" style="4" customWidth="1"/>
    <col min="3" max="3" width="47.00390625" style="177" customWidth="1"/>
    <col min="4" max="4" width="9.875" style="2" customWidth="1"/>
    <col min="5" max="5" width="8.00390625" style="2" customWidth="1"/>
    <col min="6" max="6" width="6.75390625" style="57" customWidth="1"/>
    <col min="7" max="7" width="6.125" style="57" customWidth="1"/>
    <col min="8" max="8" width="10.00390625" style="57" customWidth="1"/>
    <col min="9" max="9" width="7.50390625" style="57" customWidth="1"/>
    <col min="10" max="11" width="6.25390625" style="57" customWidth="1"/>
    <col min="12" max="12" width="8.50390625" style="2" customWidth="1"/>
    <col min="13" max="13" width="7.375" style="2" bestFit="1" customWidth="1"/>
    <col min="14" max="14" width="6.375" style="2" customWidth="1"/>
    <col min="15" max="15" width="5.875" style="2" customWidth="1"/>
    <col min="16" max="16" width="10.50390625" style="4" customWidth="1"/>
    <col min="17" max="17" width="10.75390625" style="4" customWidth="1"/>
    <col min="18" max="16384" width="9.00390625" style="4" customWidth="1"/>
  </cols>
  <sheetData>
    <row r="1" ht="15.75">
      <c r="Q1" s="3" t="s">
        <v>143</v>
      </c>
    </row>
    <row r="2" spans="3:17" ht="15.75">
      <c r="C2" s="473" t="s">
        <v>419</v>
      </c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</row>
    <row r="3" spans="3:17" ht="15.75">
      <c r="C3" s="178"/>
      <c r="D3" s="64"/>
      <c r="E3" s="64"/>
      <c r="F3" s="121"/>
      <c r="G3" s="121"/>
      <c r="H3" s="121"/>
      <c r="I3" s="121"/>
      <c r="J3" s="121"/>
      <c r="K3" s="121"/>
      <c r="L3" s="64"/>
      <c r="M3" s="64"/>
      <c r="N3" s="64"/>
      <c r="Q3" s="147" t="s">
        <v>28</v>
      </c>
    </row>
    <row r="4" spans="3:17" ht="15.75" customHeight="1">
      <c r="C4" s="477" t="s">
        <v>39</v>
      </c>
      <c r="D4" s="476" t="s">
        <v>284</v>
      </c>
      <c r="E4" s="466" t="s">
        <v>202</v>
      </c>
      <c r="F4" s="467"/>
      <c r="G4" s="467"/>
      <c r="H4" s="476" t="s">
        <v>283</v>
      </c>
      <c r="I4" s="470" t="s">
        <v>202</v>
      </c>
      <c r="J4" s="470"/>
      <c r="K4" s="466"/>
      <c r="L4" s="476" t="s">
        <v>286</v>
      </c>
      <c r="M4" s="470" t="s">
        <v>202</v>
      </c>
      <c r="N4" s="470"/>
      <c r="O4" s="466"/>
      <c r="P4" s="456" t="s">
        <v>287</v>
      </c>
      <c r="Q4" s="458"/>
    </row>
    <row r="5" spans="3:17" ht="30.75" customHeight="1">
      <c r="C5" s="477"/>
      <c r="D5" s="461"/>
      <c r="E5" s="155" t="s">
        <v>203</v>
      </c>
      <c r="F5" s="56" t="s">
        <v>204</v>
      </c>
      <c r="G5" s="56" t="s">
        <v>205</v>
      </c>
      <c r="H5" s="461"/>
      <c r="I5" s="155" t="s">
        <v>203</v>
      </c>
      <c r="J5" s="56" t="s">
        <v>204</v>
      </c>
      <c r="K5" s="56" t="s">
        <v>205</v>
      </c>
      <c r="L5" s="461"/>
      <c r="M5" s="155" t="s">
        <v>203</v>
      </c>
      <c r="N5" s="56" t="s">
        <v>204</v>
      </c>
      <c r="O5" s="56" t="s">
        <v>205</v>
      </c>
      <c r="P5" s="461" t="s">
        <v>404</v>
      </c>
      <c r="Q5" s="461" t="s">
        <v>405</v>
      </c>
    </row>
    <row r="6" spans="3:17" ht="15.75">
      <c r="C6" s="477"/>
      <c r="D6" s="462"/>
      <c r="E6" s="457" t="s">
        <v>206</v>
      </c>
      <c r="F6" s="457"/>
      <c r="G6" s="458"/>
      <c r="H6" s="462"/>
      <c r="I6" s="457" t="s">
        <v>206</v>
      </c>
      <c r="J6" s="457"/>
      <c r="K6" s="458"/>
      <c r="L6" s="462"/>
      <c r="M6" s="457" t="s">
        <v>206</v>
      </c>
      <c r="N6" s="457"/>
      <c r="O6" s="458"/>
      <c r="P6" s="461"/>
      <c r="Q6" s="461"/>
    </row>
    <row r="7" spans="3:18" ht="15.75">
      <c r="C7" s="56" t="s">
        <v>29</v>
      </c>
      <c r="D7" s="56" t="s">
        <v>30</v>
      </c>
      <c r="E7" s="56" t="s">
        <v>31</v>
      </c>
      <c r="F7" s="56" t="s">
        <v>32</v>
      </c>
      <c r="G7" s="56" t="s">
        <v>33</v>
      </c>
      <c r="H7" s="56" t="s">
        <v>34</v>
      </c>
      <c r="I7" s="56" t="s">
        <v>35</v>
      </c>
      <c r="J7" s="56" t="s">
        <v>36</v>
      </c>
      <c r="K7" s="56" t="s">
        <v>195</v>
      </c>
      <c r="L7" s="56" t="s">
        <v>196</v>
      </c>
      <c r="M7" s="56" t="s">
        <v>197</v>
      </c>
      <c r="N7" s="56" t="s">
        <v>257</v>
      </c>
      <c r="O7" s="56" t="s">
        <v>258</v>
      </c>
      <c r="P7" s="56" t="s">
        <v>260</v>
      </c>
      <c r="Q7" s="56" t="s">
        <v>320</v>
      </c>
      <c r="R7" s="154"/>
    </row>
    <row r="8" spans="2:17" ht="15.75" customHeight="1">
      <c r="B8" s="4">
        <v>1</v>
      </c>
      <c r="C8" s="293" t="s">
        <v>292</v>
      </c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5"/>
      <c r="Q8" s="295"/>
    </row>
    <row r="9" spans="1:17" ht="15.75" customHeight="1">
      <c r="A9" s="65" t="s">
        <v>146</v>
      </c>
      <c r="B9" s="4">
        <v>11</v>
      </c>
      <c r="C9" s="296" t="s">
        <v>147</v>
      </c>
      <c r="D9" s="277"/>
      <c r="E9" s="294"/>
      <c r="F9" s="294"/>
      <c r="G9" s="294"/>
      <c r="H9" s="294"/>
      <c r="I9" s="277"/>
      <c r="J9" s="294"/>
      <c r="K9" s="294"/>
      <c r="L9" s="277"/>
      <c r="M9" s="294"/>
      <c r="N9" s="294"/>
      <c r="O9" s="294"/>
      <c r="P9" s="295"/>
      <c r="Q9" s="295"/>
    </row>
    <row r="10" spans="1:17" ht="15.75">
      <c r="A10" s="65" t="s">
        <v>146</v>
      </c>
      <c r="B10" s="4">
        <v>115</v>
      </c>
      <c r="C10" s="297" t="s">
        <v>44</v>
      </c>
      <c r="D10" s="277"/>
      <c r="E10" s="277"/>
      <c r="F10" s="277"/>
      <c r="G10" s="277"/>
      <c r="H10" s="277">
        <f>SUM(I10:K10)</f>
        <v>0</v>
      </c>
      <c r="I10" s="277"/>
      <c r="J10" s="277"/>
      <c r="K10" s="277"/>
      <c r="L10" s="277">
        <f aca="true" t="shared" si="0" ref="L10:L15">SUM(M10:O10)</f>
        <v>537</v>
      </c>
      <c r="M10" s="277">
        <v>537</v>
      </c>
      <c r="N10" s="277"/>
      <c r="O10" s="277"/>
      <c r="P10" s="295"/>
      <c r="Q10" s="295"/>
    </row>
    <row r="11" spans="1:17" ht="15.75">
      <c r="A11" s="65"/>
      <c r="C11" s="297" t="s">
        <v>420</v>
      </c>
      <c r="D11" s="277"/>
      <c r="E11" s="277"/>
      <c r="F11" s="277"/>
      <c r="G11" s="277"/>
      <c r="H11" s="277"/>
      <c r="I11" s="277"/>
      <c r="J11" s="277"/>
      <c r="K11" s="277"/>
      <c r="L11" s="277">
        <f t="shared" si="0"/>
        <v>110</v>
      </c>
      <c r="M11" s="277">
        <v>110</v>
      </c>
      <c r="N11" s="277"/>
      <c r="O11" s="277"/>
      <c r="P11" s="295"/>
      <c r="Q11" s="295"/>
    </row>
    <row r="12" spans="1:17" ht="15.75">
      <c r="A12" s="65" t="s">
        <v>146</v>
      </c>
      <c r="C12" s="297" t="s">
        <v>148</v>
      </c>
      <c r="D12" s="277">
        <f>SUM(E12:G12)</f>
        <v>22548</v>
      </c>
      <c r="E12" s="277">
        <v>22548</v>
      </c>
      <c r="F12" s="277"/>
      <c r="G12" s="277"/>
      <c r="H12" s="277">
        <f>SUM(I12:K12)</f>
        <v>22548</v>
      </c>
      <c r="I12" s="277">
        <v>22548</v>
      </c>
      <c r="J12" s="277"/>
      <c r="K12" s="277"/>
      <c r="L12" s="277">
        <f t="shared" si="0"/>
        <v>12105</v>
      </c>
      <c r="M12" s="277">
        <v>12105</v>
      </c>
      <c r="N12" s="277"/>
      <c r="O12" s="277"/>
      <c r="P12" s="295">
        <f>(L12/D12)*100</f>
        <v>53.68547099521022</v>
      </c>
      <c r="Q12" s="295">
        <f>(L12/H12)*100</f>
        <v>53.68547099521022</v>
      </c>
    </row>
    <row r="13" spans="1:17" ht="31.5">
      <c r="A13" s="65" t="s">
        <v>146</v>
      </c>
      <c r="B13" s="4">
        <v>16</v>
      </c>
      <c r="C13" s="298" t="s">
        <v>149</v>
      </c>
      <c r="D13" s="277">
        <f>SUM(E13:G13)</f>
        <v>1438</v>
      </c>
      <c r="E13" s="277">
        <f>SUM(E14)</f>
        <v>1438</v>
      </c>
      <c r="F13" s="277"/>
      <c r="G13" s="277"/>
      <c r="H13" s="277">
        <f>SUM(I13:K13)</f>
        <v>1438</v>
      </c>
      <c r="I13" s="277">
        <f>SUM(I14)</f>
        <v>1438</v>
      </c>
      <c r="J13" s="277"/>
      <c r="K13" s="277"/>
      <c r="L13" s="277">
        <f t="shared" si="0"/>
        <v>807</v>
      </c>
      <c r="M13" s="277">
        <f>SUM(M14:M15)</f>
        <v>807</v>
      </c>
      <c r="N13" s="277"/>
      <c r="O13" s="277"/>
      <c r="P13" s="295">
        <f>(L13/D13)*100</f>
        <v>56.119610570236446</v>
      </c>
      <c r="Q13" s="295">
        <f>(L13/H13)*100</f>
        <v>56.119610570236446</v>
      </c>
    </row>
    <row r="14" spans="1:17" ht="15.75">
      <c r="A14" s="65" t="s">
        <v>146</v>
      </c>
      <c r="B14" s="4">
        <v>16</v>
      </c>
      <c r="C14" s="299" t="s">
        <v>270</v>
      </c>
      <c r="D14" s="277">
        <f>SUM(E14:G14)</f>
        <v>1438</v>
      </c>
      <c r="E14" s="277">
        <v>1438</v>
      </c>
      <c r="F14" s="277"/>
      <c r="G14" s="277"/>
      <c r="H14" s="277">
        <f>SUM(I14:K14)</f>
        <v>1438</v>
      </c>
      <c r="I14" s="277">
        <v>1438</v>
      </c>
      <c r="J14" s="277"/>
      <c r="K14" s="277"/>
      <c r="L14" s="277">
        <f t="shared" si="0"/>
        <v>702</v>
      </c>
      <c r="M14" s="277">
        <v>702</v>
      </c>
      <c r="N14" s="277"/>
      <c r="O14" s="277"/>
      <c r="P14" s="295">
        <f>(L14/D14)*100</f>
        <v>48.817802503477054</v>
      </c>
      <c r="Q14" s="295">
        <f>(L14/H14)*100</f>
        <v>48.817802503477054</v>
      </c>
    </row>
    <row r="15" spans="1:17" ht="15.75">
      <c r="A15" s="65" t="s">
        <v>146</v>
      </c>
      <c r="B15" s="4">
        <v>16</v>
      </c>
      <c r="C15" s="297" t="s">
        <v>150</v>
      </c>
      <c r="D15" s="277"/>
      <c r="E15" s="277"/>
      <c r="F15" s="277"/>
      <c r="G15" s="277"/>
      <c r="H15" s="277"/>
      <c r="I15" s="277"/>
      <c r="J15" s="277"/>
      <c r="K15" s="277"/>
      <c r="L15" s="277">
        <f t="shared" si="0"/>
        <v>105</v>
      </c>
      <c r="M15" s="274">
        <v>105</v>
      </c>
      <c r="N15" s="277"/>
      <c r="O15" s="277"/>
      <c r="P15" s="295"/>
      <c r="Q15" s="295"/>
    </row>
    <row r="16" spans="1:17" ht="15.75">
      <c r="A16" s="65" t="s">
        <v>146</v>
      </c>
      <c r="B16" s="4">
        <v>12</v>
      </c>
      <c r="C16" s="296" t="s">
        <v>151</v>
      </c>
      <c r="D16" s="277"/>
      <c r="E16" s="300"/>
      <c r="F16" s="277"/>
      <c r="G16" s="277"/>
      <c r="H16" s="277"/>
      <c r="I16" s="277"/>
      <c r="J16" s="277"/>
      <c r="K16" s="277"/>
      <c r="L16" s="277"/>
      <c r="M16" s="274"/>
      <c r="N16" s="277"/>
      <c r="O16" s="277"/>
      <c r="P16" s="295"/>
      <c r="Q16" s="295"/>
    </row>
    <row r="17" spans="1:17" ht="15.75">
      <c r="A17" s="65" t="s">
        <v>146</v>
      </c>
      <c r="B17" s="4">
        <v>1</v>
      </c>
      <c r="C17" s="293" t="s">
        <v>152</v>
      </c>
      <c r="D17" s="66">
        <f aca="true" t="shared" si="1" ref="D17:O17">SUM(D10+D12+D13)</f>
        <v>23986</v>
      </c>
      <c r="E17" s="66">
        <f t="shared" si="1"/>
        <v>23986</v>
      </c>
      <c r="F17" s="66">
        <f t="shared" si="1"/>
        <v>0</v>
      </c>
      <c r="G17" s="66">
        <f t="shared" si="1"/>
        <v>0</v>
      </c>
      <c r="H17" s="66">
        <f t="shared" si="1"/>
        <v>23986</v>
      </c>
      <c r="I17" s="66">
        <f t="shared" si="1"/>
        <v>23986</v>
      </c>
      <c r="J17" s="66">
        <f t="shared" si="1"/>
        <v>0</v>
      </c>
      <c r="K17" s="66">
        <f t="shared" si="1"/>
        <v>0</v>
      </c>
      <c r="L17" s="66">
        <f>SUM(L10+L12+L13+L11)</f>
        <v>13559</v>
      </c>
      <c r="M17" s="66">
        <f>SUM(M10+M12+M13+M11)</f>
        <v>13559</v>
      </c>
      <c r="N17" s="66">
        <f t="shared" si="1"/>
        <v>0</v>
      </c>
      <c r="O17" s="66">
        <f t="shared" si="1"/>
        <v>0</v>
      </c>
      <c r="P17" s="164">
        <f>(L17/D17)*100</f>
        <v>56.528808471608436</v>
      </c>
      <c r="Q17" s="164">
        <f>(L17/H17)*100</f>
        <v>56.528808471608436</v>
      </c>
    </row>
    <row r="18" spans="1:17" ht="31.5">
      <c r="A18" s="65" t="s">
        <v>146</v>
      </c>
      <c r="B18" s="4">
        <v>2</v>
      </c>
      <c r="C18" s="293" t="s">
        <v>153</v>
      </c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295"/>
      <c r="Q18" s="295"/>
    </row>
    <row r="19" spans="1:17" ht="15.75">
      <c r="A19" s="65" t="s">
        <v>146</v>
      </c>
      <c r="B19" s="4">
        <v>2</v>
      </c>
      <c r="C19" s="302" t="s">
        <v>154</v>
      </c>
      <c r="D19" s="277"/>
      <c r="E19" s="277"/>
      <c r="F19" s="277"/>
      <c r="G19" s="277"/>
      <c r="H19" s="277"/>
      <c r="I19" s="277"/>
      <c r="J19" s="301"/>
      <c r="K19" s="301"/>
      <c r="L19" s="277"/>
      <c r="M19" s="277"/>
      <c r="N19" s="277"/>
      <c r="O19" s="277"/>
      <c r="P19" s="295"/>
      <c r="Q19" s="295"/>
    </row>
    <row r="20" spans="1:17" ht="15.75">
      <c r="A20" s="65" t="s">
        <v>146</v>
      </c>
      <c r="B20" s="4">
        <v>2</v>
      </c>
      <c r="C20" s="302" t="s">
        <v>155</v>
      </c>
      <c r="D20" s="301"/>
      <c r="E20" s="301"/>
      <c r="F20" s="301"/>
      <c r="G20" s="301"/>
      <c r="H20" s="277"/>
      <c r="I20" s="277"/>
      <c r="J20" s="301"/>
      <c r="K20" s="301"/>
      <c r="L20" s="277"/>
      <c r="M20" s="277"/>
      <c r="N20" s="277"/>
      <c r="O20" s="277"/>
      <c r="P20" s="295"/>
      <c r="Q20" s="295"/>
    </row>
    <row r="21" spans="1:17" s="120" customFormat="1" ht="15.75">
      <c r="A21" s="120" t="s">
        <v>146</v>
      </c>
      <c r="B21" s="120">
        <v>3</v>
      </c>
      <c r="C21" s="293" t="s">
        <v>156</v>
      </c>
      <c r="D21" s="66">
        <f aca="true" t="shared" si="2" ref="D21:Q21">SUM(D19:D20)</f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  <c r="N21" s="66">
        <f t="shared" si="2"/>
        <v>0</v>
      </c>
      <c r="O21" s="66">
        <f t="shared" si="2"/>
        <v>0</v>
      </c>
      <c r="P21" s="66">
        <f t="shared" si="2"/>
        <v>0</v>
      </c>
      <c r="Q21" s="66">
        <f t="shared" si="2"/>
        <v>0</v>
      </c>
    </row>
    <row r="22" spans="1:17" ht="15.75">
      <c r="A22" s="65" t="s">
        <v>146</v>
      </c>
      <c r="B22" s="4">
        <v>31</v>
      </c>
      <c r="C22" s="303" t="s">
        <v>157</v>
      </c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295"/>
      <c r="Q22" s="295"/>
    </row>
    <row r="23" spans="1:17" ht="15.75">
      <c r="A23" s="65" t="s">
        <v>146</v>
      </c>
      <c r="B23" s="4">
        <v>311</v>
      </c>
      <c r="C23" s="304" t="s">
        <v>158</v>
      </c>
      <c r="D23" s="277"/>
      <c r="E23" s="301"/>
      <c r="F23" s="301"/>
      <c r="G23" s="301"/>
      <c r="H23" s="277"/>
      <c r="I23" s="277"/>
      <c r="J23" s="301"/>
      <c r="K23" s="301"/>
      <c r="L23" s="277"/>
      <c r="M23" s="301"/>
      <c r="N23" s="301"/>
      <c r="O23" s="301"/>
      <c r="P23" s="295"/>
      <c r="Q23" s="295"/>
    </row>
    <row r="24" spans="1:17" ht="15.75">
      <c r="A24" s="65" t="s">
        <v>146</v>
      </c>
      <c r="B24" s="4">
        <v>34</v>
      </c>
      <c r="C24" s="297" t="s">
        <v>43</v>
      </c>
      <c r="D24" s="277">
        <f>SUM(E24:G24)</f>
        <v>200</v>
      </c>
      <c r="E24" s="301">
        <v>200</v>
      </c>
      <c r="F24" s="301"/>
      <c r="G24" s="301"/>
      <c r="H24" s="277">
        <f>SUM(I24:K24)</f>
        <v>200</v>
      </c>
      <c r="I24" s="277">
        <v>200</v>
      </c>
      <c r="J24" s="277"/>
      <c r="K24" s="277"/>
      <c r="L24" s="277">
        <f>SUM(M24:O24)</f>
        <v>125</v>
      </c>
      <c r="M24" s="274">
        <v>125</v>
      </c>
      <c r="N24" s="277"/>
      <c r="O24" s="277"/>
      <c r="P24" s="295">
        <f>(L24/D24)*100</f>
        <v>62.5</v>
      </c>
      <c r="Q24" s="295">
        <f>(L24/H24)*100</f>
        <v>62.5</v>
      </c>
    </row>
    <row r="25" spans="1:17" ht="15.75">
      <c r="A25" s="65" t="s">
        <v>146</v>
      </c>
      <c r="B25" s="4">
        <v>34</v>
      </c>
      <c r="C25" s="298" t="s">
        <v>159</v>
      </c>
      <c r="D25" s="301"/>
      <c r="E25" s="301"/>
      <c r="F25" s="301"/>
      <c r="G25" s="301"/>
      <c r="H25" s="277"/>
      <c r="I25" s="277"/>
      <c r="J25" s="277"/>
      <c r="K25" s="277"/>
      <c r="L25" s="277"/>
      <c r="M25" s="277"/>
      <c r="N25" s="277"/>
      <c r="O25" s="277"/>
      <c r="P25" s="295"/>
      <c r="Q25" s="295"/>
    </row>
    <row r="26" spans="1:17" ht="15.75">
      <c r="A26" s="65" t="s">
        <v>146</v>
      </c>
      <c r="B26" s="4">
        <v>34</v>
      </c>
      <c r="C26" s="297" t="s">
        <v>208</v>
      </c>
      <c r="D26" s="301"/>
      <c r="E26" s="301"/>
      <c r="F26" s="301"/>
      <c r="G26" s="301"/>
      <c r="H26" s="277"/>
      <c r="I26" s="277"/>
      <c r="J26" s="277"/>
      <c r="K26" s="277"/>
      <c r="L26" s="277"/>
      <c r="M26" s="277"/>
      <c r="N26" s="277"/>
      <c r="O26" s="277"/>
      <c r="P26" s="295"/>
      <c r="Q26" s="295"/>
    </row>
    <row r="27" spans="1:17" ht="15.75">
      <c r="A27" s="65" t="s">
        <v>146</v>
      </c>
      <c r="B27" s="4">
        <v>351</v>
      </c>
      <c r="C27" s="297" t="s">
        <v>41</v>
      </c>
      <c r="D27" s="277">
        <f>SUM(E27:G27)</f>
        <v>930</v>
      </c>
      <c r="E27" s="301">
        <v>930</v>
      </c>
      <c r="F27" s="301"/>
      <c r="G27" s="301"/>
      <c r="H27" s="277">
        <f>SUM(I27:K27)</f>
        <v>930</v>
      </c>
      <c r="I27" s="277">
        <v>930</v>
      </c>
      <c r="J27" s="277"/>
      <c r="K27" s="277"/>
      <c r="L27" s="277">
        <f>SUM(M27:O27)</f>
        <v>634</v>
      </c>
      <c r="M27" s="276">
        <v>634</v>
      </c>
      <c r="N27" s="277"/>
      <c r="O27" s="277"/>
      <c r="P27" s="295">
        <f>(L27/D27)*100</f>
        <v>68.17204301075269</v>
      </c>
      <c r="Q27" s="295">
        <f>(L27/H27)*100</f>
        <v>68.17204301075269</v>
      </c>
    </row>
    <row r="28" spans="1:17" ht="15.75">
      <c r="A28" s="65" t="s">
        <v>146</v>
      </c>
      <c r="B28" s="4">
        <v>351</v>
      </c>
      <c r="C28" s="298" t="s">
        <v>160</v>
      </c>
      <c r="D28" s="301"/>
      <c r="E28" s="301"/>
      <c r="F28" s="301"/>
      <c r="G28" s="301"/>
      <c r="H28" s="277"/>
      <c r="I28" s="277"/>
      <c r="J28" s="277"/>
      <c r="K28" s="277"/>
      <c r="L28" s="277"/>
      <c r="M28" s="277"/>
      <c r="N28" s="277"/>
      <c r="O28" s="277"/>
      <c r="P28" s="295"/>
      <c r="Q28" s="295"/>
    </row>
    <row r="29" spans="1:17" ht="15.75">
      <c r="A29" s="65" t="s">
        <v>146</v>
      </c>
      <c r="B29" s="4">
        <v>354</v>
      </c>
      <c r="C29" s="297" t="s">
        <v>42</v>
      </c>
      <c r="D29" s="277">
        <f>SUM(E29:G29)</f>
        <v>24000</v>
      </c>
      <c r="E29" s="301">
        <v>24000</v>
      </c>
      <c r="F29" s="301"/>
      <c r="G29" s="301"/>
      <c r="H29" s="277">
        <f>SUM(I29:K29)</f>
        <v>24000</v>
      </c>
      <c r="I29" s="277">
        <v>24000</v>
      </c>
      <c r="J29" s="277"/>
      <c r="K29" s="277"/>
      <c r="L29" s="277">
        <f>SUM(M29:O29)</f>
        <v>9294</v>
      </c>
      <c r="M29" s="328">
        <v>9294</v>
      </c>
      <c r="N29" s="277"/>
      <c r="O29" s="277"/>
      <c r="P29" s="295">
        <f>(L29/D29)*100</f>
        <v>38.725</v>
      </c>
      <c r="Q29" s="295">
        <f>(L29/H29)*100</f>
        <v>38.725</v>
      </c>
    </row>
    <row r="30" spans="1:17" ht="15.75">
      <c r="A30" s="65" t="s">
        <v>146</v>
      </c>
      <c r="B30" s="4">
        <v>354</v>
      </c>
      <c r="C30" s="298" t="s">
        <v>161</v>
      </c>
      <c r="D30" s="301"/>
      <c r="E30" s="301"/>
      <c r="F30" s="301"/>
      <c r="G30" s="301"/>
      <c r="H30" s="277"/>
      <c r="I30" s="277"/>
      <c r="J30" s="277"/>
      <c r="K30" s="277"/>
      <c r="L30" s="277"/>
      <c r="M30" s="277"/>
      <c r="N30" s="277"/>
      <c r="O30" s="277"/>
      <c r="P30" s="295"/>
      <c r="Q30" s="295"/>
    </row>
    <row r="31" spans="1:17" ht="15.75">
      <c r="A31" s="65" t="s">
        <v>146</v>
      </c>
      <c r="B31" s="4">
        <v>355</v>
      </c>
      <c r="C31" s="297" t="s">
        <v>162</v>
      </c>
      <c r="D31" s="277"/>
      <c r="E31" s="301"/>
      <c r="F31" s="301"/>
      <c r="G31" s="301"/>
      <c r="H31" s="277"/>
      <c r="I31" s="277"/>
      <c r="J31" s="277"/>
      <c r="K31" s="277"/>
      <c r="L31" s="277"/>
      <c r="M31" s="276"/>
      <c r="N31" s="277"/>
      <c r="O31" s="277"/>
      <c r="P31" s="295"/>
      <c r="Q31" s="295"/>
    </row>
    <row r="32" spans="1:17" ht="15.75">
      <c r="A32" s="65" t="s">
        <v>146</v>
      </c>
      <c r="B32" s="4">
        <v>355</v>
      </c>
      <c r="C32" s="298" t="s">
        <v>163</v>
      </c>
      <c r="D32" s="301"/>
      <c r="E32" s="301"/>
      <c r="F32" s="301"/>
      <c r="G32" s="301"/>
      <c r="H32" s="277"/>
      <c r="I32" s="277"/>
      <c r="J32" s="277"/>
      <c r="K32" s="277"/>
      <c r="L32" s="277"/>
      <c r="M32" s="277"/>
      <c r="N32" s="277"/>
      <c r="O32" s="277"/>
      <c r="P32" s="295"/>
      <c r="Q32" s="295"/>
    </row>
    <row r="33" spans="1:17" ht="15.75">
      <c r="A33" s="65" t="s">
        <v>146</v>
      </c>
      <c r="B33" s="4">
        <v>36</v>
      </c>
      <c r="C33" s="298" t="s">
        <v>164</v>
      </c>
      <c r="D33" s="301"/>
      <c r="E33" s="301"/>
      <c r="F33" s="301"/>
      <c r="G33" s="301"/>
      <c r="H33" s="277"/>
      <c r="I33" s="277"/>
      <c r="J33" s="277"/>
      <c r="K33" s="277"/>
      <c r="L33" s="277"/>
      <c r="M33" s="277"/>
      <c r="N33" s="277"/>
      <c r="O33" s="277"/>
      <c r="P33" s="295"/>
      <c r="Q33" s="295"/>
    </row>
    <row r="34" spans="1:17" ht="15.75">
      <c r="A34" s="65" t="s">
        <v>146</v>
      </c>
      <c r="B34" s="4">
        <v>36</v>
      </c>
      <c r="C34" s="297" t="s">
        <v>18</v>
      </c>
      <c r="D34" s="301"/>
      <c r="E34" s="301"/>
      <c r="F34" s="301"/>
      <c r="G34" s="301"/>
      <c r="H34" s="277"/>
      <c r="I34" s="277"/>
      <c r="J34" s="277"/>
      <c r="K34" s="277"/>
      <c r="L34" s="277"/>
      <c r="M34" s="277"/>
      <c r="N34" s="277"/>
      <c r="O34" s="277"/>
      <c r="P34" s="295"/>
      <c r="Q34" s="295"/>
    </row>
    <row r="35" spans="1:17" ht="15.75">
      <c r="A35" s="65" t="s">
        <v>146</v>
      </c>
      <c r="B35" s="4">
        <v>36</v>
      </c>
      <c r="C35" s="297" t="s">
        <v>201</v>
      </c>
      <c r="D35" s="277">
        <f>SUM(E35:G35)</f>
        <v>30</v>
      </c>
      <c r="E35" s="301">
        <v>30</v>
      </c>
      <c r="F35" s="301"/>
      <c r="G35" s="301"/>
      <c r="H35" s="277">
        <f>SUM(I35:K35)</f>
        <v>30</v>
      </c>
      <c r="I35" s="277">
        <v>30</v>
      </c>
      <c r="J35" s="277"/>
      <c r="K35" s="277"/>
      <c r="L35" s="277">
        <f>SUM(M35:O35)</f>
        <v>0</v>
      </c>
      <c r="M35" s="277">
        <v>0</v>
      </c>
      <c r="N35" s="277"/>
      <c r="O35" s="277"/>
      <c r="P35" s="295">
        <f>(L35/D35)*100</f>
        <v>0</v>
      </c>
      <c r="Q35" s="295">
        <f>(L35/H35)*100</f>
        <v>0</v>
      </c>
    </row>
    <row r="36" spans="1:17" ht="15.75">
      <c r="A36" s="65" t="s">
        <v>146</v>
      </c>
      <c r="B36" s="4">
        <v>36</v>
      </c>
      <c r="C36" s="305" t="s">
        <v>209</v>
      </c>
      <c r="D36" s="277"/>
      <c r="E36" s="301"/>
      <c r="F36" s="301"/>
      <c r="G36" s="301"/>
      <c r="H36" s="277"/>
      <c r="I36" s="277"/>
      <c r="J36" s="277"/>
      <c r="K36" s="277"/>
      <c r="L36" s="277"/>
      <c r="M36" s="277"/>
      <c r="N36" s="277"/>
      <c r="O36" s="277"/>
      <c r="P36" s="295"/>
      <c r="Q36" s="295"/>
    </row>
    <row r="37" spans="1:17" ht="15.75">
      <c r="A37" s="65" t="s">
        <v>146</v>
      </c>
      <c r="B37" s="4">
        <v>3</v>
      </c>
      <c r="C37" s="303" t="s">
        <v>165</v>
      </c>
      <c r="D37" s="66">
        <f>SUM(D24:D36)</f>
        <v>25160</v>
      </c>
      <c r="E37" s="66">
        <f>SUM(E23:E36)</f>
        <v>25160</v>
      </c>
      <c r="F37" s="66">
        <v>0</v>
      </c>
      <c r="G37" s="66">
        <f aca="true" t="shared" si="3" ref="G37:L37">SUM(G24:G36)</f>
        <v>0</v>
      </c>
      <c r="H37" s="66">
        <f t="shared" si="3"/>
        <v>25160</v>
      </c>
      <c r="I37" s="66">
        <f t="shared" si="3"/>
        <v>25160</v>
      </c>
      <c r="J37" s="66">
        <f t="shared" si="3"/>
        <v>0</v>
      </c>
      <c r="K37" s="66">
        <f t="shared" si="3"/>
        <v>0</v>
      </c>
      <c r="L37" s="66">
        <f t="shared" si="3"/>
        <v>10053</v>
      </c>
      <c r="M37" s="66">
        <f>SUM(M23:M36)</f>
        <v>10053</v>
      </c>
      <c r="N37" s="66">
        <v>0</v>
      </c>
      <c r="O37" s="66">
        <f>SUM(O24:O36)</f>
        <v>0</v>
      </c>
      <c r="P37" s="164">
        <f>(L37/D37)*100</f>
        <v>39.95627980922099</v>
      </c>
      <c r="Q37" s="164">
        <f>(L37/H37)*100</f>
        <v>39.95627980922099</v>
      </c>
    </row>
    <row r="38" spans="1:17" ht="15.75">
      <c r="A38" s="65" t="s">
        <v>146</v>
      </c>
      <c r="B38" s="4">
        <v>4</v>
      </c>
      <c r="C38" s="303" t="s">
        <v>166</v>
      </c>
      <c r="D38" s="306"/>
      <c r="E38" s="301"/>
      <c r="F38" s="301"/>
      <c r="G38" s="301"/>
      <c r="H38" s="301"/>
      <c r="I38" s="301"/>
      <c r="J38" s="301"/>
      <c r="K38" s="301"/>
      <c r="L38" s="306"/>
      <c r="M38" s="286"/>
      <c r="N38" s="301"/>
      <c r="O38" s="301"/>
      <c r="P38" s="307"/>
      <c r="Q38" s="307"/>
    </row>
    <row r="39" spans="1:17" ht="15.75">
      <c r="A39" s="65" t="s">
        <v>146</v>
      </c>
      <c r="B39" s="4">
        <v>402</v>
      </c>
      <c r="C39" s="308" t="s">
        <v>245</v>
      </c>
      <c r="D39" s="277">
        <f>SUM(E39:G39)</f>
        <v>300</v>
      </c>
      <c r="E39" s="309">
        <v>300</v>
      </c>
      <c r="F39" s="301"/>
      <c r="G39" s="301"/>
      <c r="H39" s="277">
        <f>SUM(I39:K39)</f>
        <v>300</v>
      </c>
      <c r="I39" s="277">
        <v>300</v>
      </c>
      <c r="J39" s="301"/>
      <c r="K39" s="301"/>
      <c r="L39" s="277">
        <f>SUM(M39:O39)</f>
        <v>561</v>
      </c>
      <c r="M39" s="274">
        <v>561</v>
      </c>
      <c r="N39" s="277"/>
      <c r="O39" s="277"/>
      <c r="P39" s="295">
        <f>(L39/D39)*100</f>
        <v>187</v>
      </c>
      <c r="Q39" s="295">
        <f>(L39/H39)*100</f>
        <v>187</v>
      </c>
    </row>
    <row r="40" spans="1:17" ht="15.75">
      <c r="A40" s="65" t="s">
        <v>146</v>
      </c>
      <c r="B40" s="4">
        <v>403</v>
      </c>
      <c r="C40" s="308" t="s">
        <v>246</v>
      </c>
      <c r="D40" s="277">
        <f>SUM(E40:G40)</f>
        <v>2095</v>
      </c>
      <c r="E40" s="309">
        <v>2095</v>
      </c>
      <c r="F40" s="301"/>
      <c r="G40" s="301"/>
      <c r="H40" s="277">
        <f>SUM(I40:K40)</f>
        <v>2095</v>
      </c>
      <c r="I40" s="277">
        <v>2095</v>
      </c>
      <c r="J40" s="301"/>
      <c r="K40" s="301"/>
      <c r="L40" s="277">
        <f>SUM(M40:O40)</f>
        <v>966</v>
      </c>
      <c r="M40" s="274">
        <v>966</v>
      </c>
      <c r="N40" s="277"/>
      <c r="O40" s="277"/>
      <c r="P40" s="295">
        <f>(L40/D40)*100</f>
        <v>46.10978520286396</v>
      </c>
      <c r="Q40" s="295">
        <f>(L40/H40)*100</f>
        <v>46.10978520286396</v>
      </c>
    </row>
    <row r="41" spans="1:17" ht="15.75">
      <c r="A41" s="65" t="s">
        <v>146</v>
      </c>
      <c r="B41" s="4">
        <v>404</v>
      </c>
      <c r="C41" s="308" t="s">
        <v>167</v>
      </c>
      <c r="D41" s="277"/>
      <c r="E41" s="309"/>
      <c r="F41" s="301"/>
      <c r="G41" s="301"/>
      <c r="H41" s="277"/>
      <c r="I41" s="277"/>
      <c r="J41" s="301"/>
      <c r="K41" s="301"/>
      <c r="L41" s="277"/>
      <c r="M41" s="277"/>
      <c r="N41" s="277"/>
      <c r="O41" s="277"/>
      <c r="P41" s="295"/>
      <c r="Q41" s="295"/>
    </row>
    <row r="42" spans="1:17" ht="15.75">
      <c r="A42" s="65" t="s">
        <v>146</v>
      </c>
      <c r="B42" s="4">
        <v>404</v>
      </c>
      <c r="C42" s="305" t="s">
        <v>168</v>
      </c>
      <c r="D42" s="277">
        <f>SUM(E42:G42)</f>
        <v>470</v>
      </c>
      <c r="E42" s="309">
        <v>470</v>
      </c>
      <c r="F42" s="301"/>
      <c r="G42" s="301"/>
      <c r="H42" s="277">
        <f>SUM(I42:K42)</f>
        <v>470</v>
      </c>
      <c r="I42" s="277">
        <v>470</v>
      </c>
      <c r="J42" s="301"/>
      <c r="K42" s="301"/>
      <c r="L42" s="277">
        <f>SUM(M42:O42)</f>
        <v>0</v>
      </c>
      <c r="M42" s="274">
        <v>0</v>
      </c>
      <c r="N42" s="277"/>
      <c r="O42" s="277"/>
      <c r="P42" s="295">
        <f>(L42/D42)*100</f>
        <v>0</v>
      </c>
      <c r="Q42" s="295">
        <f>(L42/H42)*100</f>
        <v>0</v>
      </c>
    </row>
    <row r="43" spans="1:17" ht="15.75">
      <c r="A43" s="65" t="s">
        <v>146</v>
      </c>
      <c r="B43" s="4">
        <v>405</v>
      </c>
      <c r="C43" s="308" t="s">
        <v>169</v>
      </c>
      <c r="D43" s="277">
        <f>SUM(E43:G43)</f>
        <v>1200</v>
      </c>
      <c r="E43" s="309">
        <v>1200</v>
      </c>
      <c r="F43" s="301"/>
      <c r="G43" s="301"/>
      <c r="H43" s="277">
        <f>SUM(I43:K43)</f>
        <v>1200</v>
      </c>
      <c r="I43" s="277">
        <v>1200</v>
      </c>
      <c r="J43" s="301"/>
      <c r="K43" s="301"/>
      <c r="L43" s="277">
        <f>SUM(M43:O43)</f>
        <v>736</v>
      </c>
      <c r="M43" s="274">
        <v>736</v>
      </c>
      <c r="N43" s="277"/>
      <c r="O43" s="277"/>
      <c r="P43" s="295">
        <f>(L43/D43)*100</f>
        <v>61.33333333333333</v>
      </c>
      <c r="Q43" s="295">
        <f>(L43/H43)*100</f>
        <v>61.33333333333333</v>
      </c>
    </row>
    <row r="44" spans="1:17" ht="15.75">
      <c r="A44" s="65" t="s">
        <v>146</v>
      </c>
      <c r="B44" s="4">
        <v>406</v>
      </c>
      <c r="C44" s="308" t="s">
        <v>170</v>
      </c>
      <c r="D44" s="277">
        <f>SUM(E44:G44)</f>
        <v>1097</v>
      </c>
      <c r="E44" s="309">
        <v>1097</v>
      </c>
      <c r="F44" s="301"/>
      <c r="G44" s="301"/>
      <c r="H44" s="277">
        <f>SUM(I44:K44)</f>
        <v>1097</v>
      </c>
      <c r="I44" s="277">
        <v>1097</v>
      </c>
      <c r="J44" s="301"/>
      <c r="K44" s="301"/>
      <c r="L44" s="277">
        <f>SUM(M44:O44)</f>
        <v>583</v>
      </c>
      <c r="M44" s="274">
        <v>583</v>
      </c>
      <c r="N44" s="277"/>
      <c r="O44" s="277"/>
      <c r="P44" s="295">
        <f>(L44/D44)*100</f>
        <v>53.144940747493166</v>
      </c>
      <c r="Q44" s="295">
        <f>(L44/H44)*100</f>
        <v>53.144940747493166</v>
      </c>
    </row>
    <row r="45" spans="1:17" ht="15.75">
      <c r="A45" s="65" t="s">
        <v>146</v>
      </c>
      <c r="B45" s="4">
        <v>407</v>
      </c>
      <c r="C45" s="308" t="s">
        <v>211</v>
      </c>
      <c r="D45" s="277"/>
      <c r="E45" s="309"/>
      <c r="F45" s="301"/>
      <c r="G45" s="301"/>
      <c r="H45" s="277"/>
      <c r="I45" s="277"/>
      <c r="J45" s="301"/>
      <c r="K45" s="301"/>
      <c r="L45" s="277"/>
      <c r="M45" s="274"/>
      <c r="N45" s="277"/>
      <c r="O45" s="277"/>
      <c r="P45" s="295"/>
      <c r="Q45" s="295"/>
    </row>
    <row r="46" spans="1:17" ht="15.75">
      <c r="A46" s="65" t="s">
        <v>146</v>
      </c>
      <c r="B46" s="4">
        <v>408</v>
      </c>
      <c r="C46" s="297" t="s">
        <v>207</v>
      </c>
      <c r="D46" s="277"/>
      <c r="E46" s="309"/>
      <c r="F46" s="301"/>
      <c r="G46" s="301"/>
      <c r="H46" s="277"/>
      <c r="I46" s="277"/>
      <c r="J46" s="301"/>
      <c r="K46" s="301"/>
      <c r="L46" s="277">
        <f>SUM(M46:O46)</f>
        <v>0</v>
      </c>
      <c r="M46" s="274">
        <v>0</v>
      </c>
      <c r="N46" s="277"/>
      <c r="O46" s="277"/>
      <c r="P46" s="295"/>
      <c r="Q46" s="295"/>
    </row>
    <row r="47" spans="1:17" ht="15.75">
      <c r="A47" s="65" t="s">
        <v>146</v>
      </c>
      <c r="B47" s="4">
        <v>410</v>
      </c>
      <c r="C47" s="305" t="s">
        <v>171</v>
      </c>
      <c r="D47" s="277"/>
      <c r="E47" s="309"/>
      <c r="F47" s="301"/>
      <c r="G47" s="301"/>
      <c r="H47" s="277"/>
      <c r="I47" s="277"/>
      <c r="J47" s="301"/>
      <c r="K47" s="301"/>
      <c r="L47" s="277">
        <f>SUM(M47:O47)</f>
        <v>18</v>
      </c>
      <c r="M47" s="274">
        <v>18</v>
      </c>
      <c r="N47" s="277"/>
      <c r="O47" s="277"/>
      <c r="P47" s="295"/>
      <c r="Q47" s="295"/>
    </row>
    <row r="48" spans="1:17" ht="15.75">
      <c r="A48" s="65" t="s">
        <v>146</v>
      </c>
      <c r="B48" s="4">
        <v>4</v>
      </c>
      <c r="C48" s="303" t="s">
        <v>172</v>
      </c>
      <c r="D48" s="67">
        <f>SUM(D39:D47)</f>
        <v>5162</v>
      </c>
      <c r="E48" s="67">
        <f aca="true" t="shared" si="4" ref="E48:O48">SUM(E39:E47)</f>
        <v>5162</v>
      </c>
      <c r="F48" s="67">
        <f t="shared" si="4"/>
        <v>0</v>
      </c>
      <c r="G48" s="67">
        <f t="shared" si="4"/>
        <v>0</v>
      </c>
      <c r="H48" s="67">
        <f t="shared" si="4"/>
        <v>5162</v>
      </c>
      <c r="I48" s="67">
        <f t="shared" si="4"/>
        <v>5162</v>
      </c>
      <c r="J48" s="67">
        <f t="shared" si="4"/>
        <v>0</v>
      </c>
      <c r="K48" s="67">
        <f t="shared" si="4"/>
        <v>0</v>
      </c>
      <c r="L48" s="67">
        <f t="shared" si="4"/>
        <v>2864</v>
      </c>
      <c r="M48" s="67">
        <f t="shared" si="4"/>
        <v>2864</v>
      </c>
      <c r="N48" s="67">
        <f t="shared" si="4"/>
        <v>0</v>
      </c>
      <c r="O48" s="67">
        <f t="shared" si="4"/>
        <v>0</v>
      </c>
      <c r="P48" s="164">
        <f>(L48/D48)*100</f>
        <v>55.482371173963585</v>
      </c>
      <c r="Q48" s="164">
        <f>(L48/H48)*100</f>
        <v>55.482371173963585</v>
      </c>
    </row>
    <row r="49" spans="1:17" ht="15.75">
      <c r="A49" s="65" t="s">
        <v>146</v>
      </c>
      <c r="B49" s="4">
        <v>5</v>
      </c>
      <c r="C49" s="303" t="s">
        <v>173</v>
      </c>
      <c r="D49" s="306"/>
      <c r="E49" s="301"/>
      <c r="F49" s="301"/>
      <c r="G49" s="301"/>
      <c r="H49" s="301"/>
      <c r="I49" s="301"/>
      <c r="J49" s="301"/>
      <c r="K49" s="301"/>
      <c r="L49" s="306"/>
      <c r="M49" s="301"/>
      <c r="N49" s="301"/>
      <c r="O49" s="301"/>
      <c r="P49" s="295"/>
      <c r="Q49" s="295"/>
    </row>
    <row r="50" spans="1:17" ht="15.75">
      <c r="A50" s="65" t="s">
        <v>146</v>
      </c>
      <c r="B50" s="4">
        <v>51</v>
      </c>
      <c r="C50" s="297" t="s">
        <v>174</v>
      </c>
      <c r="D50" s="277"/>
      <c r="E50" s="277"/>
      <c r="F50" s="277"/>
      <c r="G50" s="277"/>
      <c r="H50" s="277"/>
      <c r="I50" s="277"/>
      <c r="J50" s="277"/>
      <c r="K50" s="277"/>
      <c r="L50" s="277"/>
      <c r="M50" s="277"/>
      <c r="N50" s="277"/>
      <c r="O50" s="277"/>
      <c r="P50" s="295"/>
      <c r="Q50" s="295"/>
    </row>
    <row r="51" spans="1:17" ht="15.75">
      <c r="A51" s="65" t="s">
        <v>146</v>
      </c>
      <c r="B51" s="4">
        <v>52</v>
      </c>
      <c r="C51" s="297" t="s">
        <v>175</v>
      </c>
      <c r="D51" s="277"/>
      <c r="E51" s="277"/>
      <c r="F51" s="277"/>
      <c r="G51" s="277"/>
      <c r="H51" s="277"/>
      <c r="I51" s="277"/>
      <c r="J51" s="277"/>
      <c r="K51" s="277"/>
      <c r="L51" s="277">
        <f>SUM(M51:O51)</f>
        <v>860</v>
      </c>
      <c r="M51" s="277">
        <v>860</v>
      </c>
      <c r="N51" s="277"/>
      <c r="O51" s="277"/>
      <c r="P51" s="295"/>
      <c r="Q51" s="295"/>
    </row>
    <row r="52" spans="1:17" ht="15.75">
      <c r="A52" s="65" t="s">
        <v>146</v>
      </c>
      <c r="B52" s="4">
        <v>53</v>
      </c>
      <c r="C52" s="297" t="s">
        <v>176</v>
      </c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95"/>
      <c r="Q52" s="295"/>
    </row>
    <row r="53" spans="1:17" ht="15.75">
      <c r="A53" s="65" t="s">
        <v>146</v>
      </c>
      <c r="B53" s="4">
        <v>5</v>
      </c>
      <c r="C53" s="303" t="s">
        <v>177</v>
      </c>
      <c r="D53" s="66">
        <f aca="true" t="shared" si="5" ref="D53:Q53">SUM(D49:D52)</f>
        <v>0</v>
      </c>
      <c r="E53" s="66">
        <f t="shared" si="5"/>
        <v>0</v>
      </c>
      <c r="F53" s="66">
        <f t="shared" si="5"/>
        <v>0</v>
      </c>
      <c r="G53" s="66">
        <f t="shared" si="5"/>
        <v>0</v>
      </c>
      <c r="H53" s="66">
        <f t="shared" si="5"/>
        <v>0</v>
      </c>
      <c r="I53" s="66">
        <f t="shared" si="5"/>
        <v>0</v>
      </c>
      <c r="J53" s="66">
        <f t="shared" si="5"/>
        <v>0</v>
      </c>
      <c r="K53" s="66">
        <f t="shared" si="5"/>
        <v>0</v>
      </c>
      <c r="L53" s="66">
        <f t="shared" si="5"/>
        <v>860</v>
      </c>
      <c r="M53" s="66">
        <f t="shared" si="5"/>
        <v>860</v>
      </c>
      <c r="N53" s="66">
        <f t="shared" si="5"/>
        <v>0</v>
      </c>
      <c r="O53" s="66">
        <f t="shared" si="5"/>
        <v>0</v>
      </c>
      <c r="P53" s="66">
        <f t="shared" si="5"/>
        <v>0</v>
      </c>
      <c r="Q53" s="66">
        <f t="shared" si="5"/>
        <v>0</v>
      </c>
    </row>
    <row r="54" spans="1:17" ht="15.75">
      <c r="A54" s="65" t="s">
        <v>146</v>
      </c>
      <c r="B54" s="4">
        <v>6</v>
      </c>
      <c r="C54" s="303" t="s">
        <v>178</v>
      </c>
      <c r="D54" s="310"/>
      <c r="E54" s="310"/>
      <c r="F54" s="310"/>
      <c r="G54" s="310"/>
      <c r="H54" s="310"/>
      <c r="I54" s="310"/>
      <c r="J54" s="310"/>
      <c r="K54" s="310"/>
      <c r="L54" s="310"/>
      <c r="M54" s="310"/>
      <c r="N54" s="310"/>
      <c r="O54" s="310"/>
      <c r="P54" s="295"/>
      <c r="Q54" s="295"/>
    </row>
    <row r="55" spans="1:17" ht="15.75">
      <c r="A55" s="65" t="s">
        <v>146</v>
      </c>
      <c r="B55" s="4">
        <v>62</v>
      </c>
      <c r="C55" s="297" t="s">
        <v>179</v>
      </c>
      <c r="D55" s="277"/>
      <c r="E55" s="277"/>
      <c r="F55" s="277"/>
      <c r="G55" s="277"/>
      <c r="H55" s="277"/>
      <c r="I55" s="277"/>
      <c r="J55" s="277"/>
      <c r="K55" s="277"/>
      <c r="L55" s="277"/>
      <c r="M55" s="277"/>
      <c r="N55" s="277"/>
      <c r="O55" s="277"/>
      <c r="P55" s="295"/>
      <c r="Q55" s="295"/>
    </row>
    <row r="56" spans="1:17" ht="15.75">
      <c r="A56" s="65" t="s">
        <v>146</v>
      </c>
      <c r="B56" s="4">
        <v>63</v>
      </c>
      <c r="C56" s="297" t="s">
        <v>180</v>
      </c>
      <c r="D56" s="277"/>
      <c r="E56" s="277"/>
      <c r="F56" s="277"/>
      <c r="G56" s="277"/>
      <c r="H56" s="277"/>
      <c r="I56" s="277"/>
      <c r="J56" s="277"/>
      <c r="K56" s="277"/>
      <c r="L56" s="277"/>
      <c r="M56" s="277"/>
      <c r="N56" s="277"/>
      <c r="O56" s="277"/>
      <c r="P56" s="295"/>
      <c r="Q56" s="295"/>
    </row>
    <row r="57" spans="1:17" ht="15.75">
      <c r="A57" s="65" t="s">
        <v>146</v>
      </c>
      <c r="B57" s="4">
        <v>6</v>
      </c>
      <c r="C57" s="303" t="s">
        <v>181</v>
      </c>
      <c r="D57" s="66">
        <f aca="true" t="shared" si="6" ref="D57:Q57">SUM(D55:D56)</f>
        <v>0</v>
      </c>
      <c r="E57" s="66">
        <f t="shared" si="6"/>
        <v>0</v>
      </c>
      <c r="F57" s="66">
        <f t="shared" si="6"/>
        <v>0</v>
      </c>
      <c r="G57" s="66">
        <f t="shared" si="6"/>
        <v>0</v>
      </c>
      <c r="H57" s="66">
        <f t="shared" si="6"/>
        <v>0</v>
      </c>
      <c r="I57" s="66">
        <f t="shared" si="6"/>
        <v>0</v>
      </c>
      <c r="J57" s="66">
        <f t="shared" si="6"/>
        <v>0</v>
      </c>
      <c r="K57" s="66">
        <f t="shared" si="6"/>
        <v>0</v>
      </c>
      <c r="L57" s="66">
        <f t="shared" si="6"/>
        <v>0</v>
      </c>
      <c r="M57" s="66">
        <f t="shared" si="6"/>
        <v>0</v>
      </c>
      <c r="N57" s="66">
        <f t="shared" si="6"/>
        <v>0</v>
      </c>
      <c r="O57" s="66">
        <f t="shared" si="6"/>
        <v>0</v>
      </c>
      <c r="P57" s="66">
        <f t="shared" si="6"/>
        <v>0</v>
      </c>
      <c r="Q57" s="66">
        <f t="shared" si="6"/>
        <v>0</v>
      </c>
    </row>
    <row r="58" spans="1:17" ht="15.75">
      <c r="A58" s="65" t="s">
        <v>146</v>
      </c>
      <c r="B58" s="4">
        <v>7</v>
      </c>
      <c r="C58" s="303" t="s">
        <v>182</v>
      </c>
      <c r="D58" s="301"/>
      <c r="E58" s="301"/>
      <c r="F58" s="301"/>
      <c r="G58" s="301"/>
      <c r="H58" s="301"/>
      <c r="I58" s="301"/>
      <c r="J58" s="301"/>
      <c r="K58" s="301"/>
      <c r="L58" s="301"/>
      <c r="M58" s="301"/>
      <c r="N58" s="301"/>
      <c r="O58" s="301"/>
      <c r="P58" s="295"/>
      <c r="Q58" s="295"/>
    </row>
    <row r="59" spans="1:17" ht="15.75">
      <c r="A59" s="65" t="s">
        <v>146</v>
      </c>
      <c r="B59" s="4">
        <v>72</v>
      </c>
      <c r="C59" s="297" t="s">
        <v>179</v>
      </c>
      <c r="D59" s="277"/>
      <c r="E59" s="277"/>
      <c r="F59" s="277"/>
      <c r="G59" s="277"/>
      <c r="H59" s="277"/>
      <c r="I59" s="277"/>
      <c r="J59" s="277"/>
      <c r="K59" s="277"/>
      <c r="L59" s="277"/>
      <c r="M59" s="277"/>
      <c r="N59" s="277"/>
      <c r="O59" s="277"/>
      <c r="P59" s="295"/>
      <c r="Q59" s="295"/>
    </row>
    <row r="60" spans="1:17" ht="15.75">
      <c r="A60" s="65" t="s">
        <v>146</v>
      </c>
      <c r="B60" s="4">
        <v>73</v>
      </c>
      <c r="C60" s="297" t="s">
        <v>183</v>
      </c>
      <c r="D60" s="277"/>
      <c r="E60" s="277"/>
      <c r="F60" s="277"/>
      <c r="G60" s="277"/>
      <c r="H60" s="277"/>
      <c r="I60" s="277"/>
      <c r="J60" s="277"/>
      <c r="K60" s="277"/>
      <c r="L60" s="277"/>
      <c r="M60" s="277"/>
      <c r="N60" s="277"/>
      <c r="O60" s="277"/>
      <c r="P60" s="295"/>
      <c r="Q60" s="295"/>
    </row>
    <row r="61" spans="1:17" s="65" customFormat="1" ht="15.75">
      <c r="A61" s="65" t="s">
        <v>146</v>
      </c>
      <c r="B61" s="4">
        <v>7</v>
      </c>
      <c r="C61" s="303" t="s">
        <v>184</v>
      </c>
      <c r="D61" s="66">
        <f aca="true" t="shared" si="7" ref="D61:I61">SUM(D59:D60)</f>
        <v>0</v>
      </c>
      <c r="E61" s="66">
        <f t="shared" si="7"/>
        <v>0</v>
      </c>
      <c r="F61" s="66">
        <f t="shared" si="7"/>
        <v>0</v>
      </c>
      <c r="G61" s="66">
        <f t="shared" si="7"/>
        <v>0</v>
      </c>
      <c r="H61" s="66">
        <f t="shared" si="7"/>
        <v>0</v>
      </c>
      <c r="I61" s="66">
        <f t="shared" si="7"/>
        <v>0</v>
      </c>
      <c r="J61" s="66"/>
      <c r="K61" s="66"/>
      <c r="L61" s="66">
        <f>SUM(L59:L60)</f>
        <v>0</v>
      </c>
      <c r="M61" s="66">
        <f>SUM(M59:M60)</f>
        <v>0</v>
      </c>
      <c r="N61" s="66">
        <f>SUM(N59:N60)</f>
        <v>0</v>
      </c>
      <c r="O61" s="66">
        <f>SUM(O59:O60)</f>
        <v>0</v>
      </c>
      <c r="P61" s="164"/>
      <c r="Q61" s="164"/>
    </row>
    <row r="62" spans="1:17" ht="15.75">
      <c r="A62" s="65" t="s">
        <v>146</v>
      </c>
      <c r="B62" s="65"/>
      <c r="C62" s="303" t="s">
        <v>210</v>
      </c>
      <c r="D62" s="66">
        <f aca="true" t="shared" si="8" ref="D62:O62">SUM(D17+D21+D18+D37+D48+D53+D57+D61)</f>
        <v>54308</v>
      </c>
      <c r="E62" s="66">
        <f t="shared" si="8"/>
        <v>54308</v>
      </c>
      <c r="F62" s="66">
        <f t="shared" si="8"/>
        <v>0</v>
      </c>
      <c r="G62" s="66">
        <f t="shared" si="8"/>
        <v>0</v>
      </c>
      <c r="H62" s="66">
        <f t="shared" si="8"/>
        <v>54308</v>
      </c>
      <c r="I62" s="66">
        <f t="shared" si="8"/>
        <v>54308</v>
      </c>
      <c r="J62" s="66">
        <f t="shared" si="8"/>
        <v>0</v>
      </c>
      <c r="K62" s="66">
        <f t="shared" si="8"/>
        <v>0</v>
      </c>
      <c r="L62" s="66">
        <f t="shared" si="8"/>
        <v>27336</v>
      </c>
      <c r="M62" s="66">
        <f>SUM(M17+M21+M18+M37+M48+M53+M57+M61)</f>
        <v>27336</v>
      </c>
      <c r="N62" s="66">
        <f t="shared" si="8"/>
        <v>0</v>
      </c>
      <c r="O62" s="66">
        <f t="shared" si="8"/>
        <v>0</v>
      </c>
      <c r="P62" s="164">
        <f>(L62/D62)*100</f>
        <v>50.33512558002504</v>
      </c>
      <c r="Q62" s="164">
        <f>(L62/H62)*100</f>
        <v>50.33512558002504</v>
      </c>
    </row>
    <row r="63" spans="1:17" ht="15.75">
      <c r="A63" s="65" t="s">
        <v>146</v>
      </c>
      <c r="B63" s="4">
        <v>8</v>
      </c>
      <c r="C63" s="303" t="s">
        <v>185</v>
      </c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295"/>
      <c r="Q63" s="295"/>
    </row>
    <row r="64" spans="1:17" ht="15.75">
      <c r="A64" s="65" t="s">
        <v>146</v>
      </c>
      <c r="B64" s="4">
        <v>8131</v>
      </c>
      <c r="C64" s="305" t="s">
        <v>186</v>
      </c>
      <c r="D64" s="277">
        <f>SUM(E64:G64)</f>
        <v>15448</v>
      </c>
      <c r="E64" s="277">
        <v>15448</v>
      </c>
      <c r="F64" s="277"/>
      <c r="G64" s="277"/>
      <c r="H64" s="277">
        <f>SUM(I64:K64)</f>
        <v>15448</v>
      </c>
      <c r="I64" s="277">
        <v>15448</v>
      </c>
      <c r="J64" s="277"/>
      <c r="K64" s="277"/>
      <c r="L64" s="277">
        <f>SUM(M64:O64)</f>
        <v>15448</v>
      </c>
      <c r="M64" s="277">
        <f>15448</f>
        <v>15448</v>
      </c>
      <c r="N64" s="277"/>
      <c r="O64" s="277"/>
      <c r="P64" s="295">
        <f>(L64/D64)*100</f>
        <v>100</v>
      </c>
      <c r="Q64" s="295">
        <f>(L64/H64)*100</f>
        <v>100</v>
      </c>
    </row>
    <row r="65" spans="1:17" ht="15.75">
      <c r="A65" s="65" t="s">
        <v>146</v>
      </c>
      <c r="B65" s="4">
        <v>811</v>
      </c>
      <c r="C65" s="305" t="s">
        <v>188</v>
      </c>
      <c r="D65" s="277"/>
      <c r="E65" s="300"/>
      <c r="F65" s="300"/>
      <c r="G65" s="300"/>
      <c r="H65" s="277"/>
      <c r="I65" s="277"/>
      <c r="J65" s="277"/>
      <c r="K65" s="277"/>
      <c r="L65" s="277"/>
      <c r="M65" s="277"/>
      <c r="N65" s="277"/>
      <c r="O65" s="277"/>
      <c r="P65" s="295"/>
      <c r="Q65" s="295"/>
    </row>
    <row r="66" spans="1:17" ht="15.75">
      <c r="A66" s="65" t="s">
        <v>146</v>
      </c>
      <c r="B66" s="4">
        <v>811</v>
      </c>
      <c r="C66" s="305" t="s">
        <v>261</v>
      </c>
      <c r="D66" s="277">
        <f>SUM(E66:G66)</f>
        <v>901</v>
      </c>
      <c r="E66" s="300">
        <v>901</v>
      </c>
      <c r="F66" s="300"/>
      <c r="G66" s="300"/>
      <c r="H66" s="277">
        <f>SUM(I66:K66)</f>
        <v>901</v>
      </c>
      <c r="I66" s="277">
        <v>901</v>
      </c>
      <c r="J66" s="277"/>
      <c r="K66" s="277"/>
      <c r="L66" s="277">
        <f>SUM(M66:O66)</f>
        <v>0</v>
      </c>
      <c r="M66" s="277">
        <v>0</v>
      </c>
      <c r="N66" s="277"/>
      <c r="O66" s="277"/>
      <c r="P66" s="295">
        <f>(L66/D66)*100</f>
        <v>0</v>
      </c>
      <c r="Q66" s="295">
        <f>(L66/H66)*100</f>
        <v>0</v>
      </c>
    </row>
    <row r="67" spans="3:17" ht="15.75">
      <c r="C67" s="303" t="s">
        <v>189</v>
      </c>
      <c r="D67" s="66">
        <f aca="true" t="shared" si="9" ref="D67:I67">SUM(D64:D66)</f>
        <v>16349</v>
      </c>
      <c r="E67" s="66">
        <f t="shared" si="9"/>
        <v>16349</v>
      </c>
      <c r="F67" s="66">
        <f t="shared" si="9"/>
        <v>0</v>
      </c>
      <c r="G67" s="66">
        <f t="shared" si="9"/>
        <v>0</v>
      </c>
      <c r="H67" s="66">
        <f t="shared" si="9"/>
        <v>16349</v>
      </c>
      <c r="I67" s="66">
        <f t="shared" si="9"/>
        <v>16349</v>
      </c>
      <c r="J67" s="66"/>
      <c r="K67" s="66"/>
      <c r="L67" s="66">
        <f>SUM(L64:L66)</f>
        <v>15448</v>
      </c>
      <c r="M67" s="66">
        <f>SUM(M64:M66)</f>
        <v>15448</v>
      </c>
      <c r="N67" s="66">
        <f>SUM(N64:N66)</f>
        <v>0</v>
      </c>
      <c r="O67" s="66">
        <f>SUM(O64:O66)</f>
        <v>0</v>
      </c>
      <c r="P67" s="164">
        <f>(L67/D67)*100</f>
        <v>94.48895956939263</v>
      </c>
      <c r="Q67" s="164">
        <f>(L67/H67)*100</f>
        <v>94.48895956939263</v>
      </c>
    </row>
    <row r="68" spans="3:17" ht="15.75">
      <c r="C68" s="311" t="s">
        <v>66</v>
      </c>
      <c r="D68" s="68">
        <f aca="true" t="shared" si="10" ref="D68:I68">SUM(D62+D67)</f>
        <v>70657</v>
      </c>
      <c r="E68" s="68">
        <f t="shared" si="10"/>
        <v>70657</v>
      </c>
      <c r="F68" s="68">
        <f t="shared" si="10"/>
        <v>0</v>
      </c>
      <c r="G68" s="68">
        <f t="shared" si="10"/>
        <v>0</v>
      </c>
      <c r="H68" s="68">
        <f t="shared" si="10"/>
        <v>70657</v>
      </c>
      <c r="I68" s="68">
        <f t="shared" si="10"/>
        <v>70657</v>
      </c>
      <c r="J68" s="68"/>
      <c r="K68" s="68"/>
      <c r="L68" s="68">
        <f>SUM(L62+L67)</f>
        <v>42784</v>
      </c>
      <c r="M68" s="68">
        <f>SUM(M62+M67)</f>
        <v>42784</v>
      </c>
      <c r="N68" s="68">
        <f>SUM(N62+N67)</f>
        <v>0</v>
      </c>
      <c r="O68" s="68">
        <f>SUM(O62+O67)</f>
        <v>0</v>
      </c>
      <c r="P68" s="312">
        <f>(L68/D68)*100</f>
        <v>60.5516792391412</v>
      </c>
      <c r="Q68" s="312">
        <f>(L68/H68)*100</f>
        <v>60.5516792391412</v>
      </c>
    </row>
    <row r="69" spans="4:15" ht="15.75">
      <c r="D69" s="4"/>
      <c r="F69" s="2"/>
      <c r="G69" s="123"/>
      <c r="H69" s="123"/>
      <c r="I69" s="123"/>
      <c r="J69" s="123"/>
      <c r="K69" s="123"/>
      <c r="L69" s="4"/>
      <c r="O69" s="123"/>
    </row>
    <row r="70" spans="4:15" ht="15.75">
      <c r="D70" s="4"/>
      <c r="F70" s="2"/>
      <c r="G70" s="123"/>
      <c r="H70" s="123"/>
      <c r="I70" s="123"/>
      <c r="J70" s="123"/>
      <c r="K70" s="123"/>
      <c r="L70" s="4"/>
      <c r="O70" s="123"/>
    </row>
    <row r="71" spans="4:15" ht="15.75">
      <c r="D71" s="57"/>
      <c r="F71" s="2"/>
      <c r="G71" s="123"/>
      <c r="H71" s="123"/>
      <c r="I71" s="123"/>
      <c r="J71" s="123"/>
      <c r="K71" s="123"/>
      <c r="L71" s="57"/>
      <c r="O71" s="123"/>
    </row>
    <row r="72" spans="4:15" ht="15.75">
      <c r="D72" s="57"/>
      <c r="G72" s="123"/>
      <c r="H72" s="123"/>
      <c r="I72" s="123"/>
      <c r="J72" s="123"/>
      <c r="K72" s="123"/>
      <c r="L72" s="57"/>
      <c r="N72" s="57"/>
      <c r="O72" s="123"/>
    </row>
    <row r="73" spans="4:15" ht="15.75">
      <c r="D73" s="57"/>
      <c r="F73" s="2"/>
      <c r="G73" s="123"/>
      <c r="H73" s="123"/>
      <c r="I73" s="123"/>
      <c r="J73" s="123"/>
      <c r="K73" s="123"/>
      <c r="L73" s="57"/>
      <c r="O73" s="123"/>
    </row>
    <row r="74" spans="6:15" ht="15.75">
      <c r="F74" s="2"/>
      <c r="G74" s="123"/>
      <c r="H74" s="123"/>
      <c r="I74" s="123"/>
      <c r="J74" s="123"/>
      <c r="K74" s="123"/>
      <c r="O74" s="123"/>
    </row>
    <row r="75" spans="6:15" ht="15.75">
      <c r="F75" s="2"/>
      <c r="G75" s="123"/>
      <c r="H75" s="123"/>
      <c r="I75" s="123"/>
      <c r="J75" s="123"/>
      <c r="K75" s="123"/>
      <c r="O75" s="123"/>
    </row>
    <row r="76" spans="6:15" ht="15.75">
      <c r="F76" s="2"/>
      <c r="G76" s="123"/>
      <c r="H76" s="123"/>
      <c r="I76" s="123"/>
      <c r="J76" s="123"/>
      <c r="K76" s="123"/>
      <c r="O76" s="123"/>
    </row>
    <row r="77" spans="6:15" ht="15.75">
      <c r="F77" s="2"/>
      <c r="G77" s="123"/>
      <c r="H77" s="123"/>
      <c r="I77" s="123"/>
      <c r="J77" s="123"/>
      <c r="K77" s="123"/>
      <c r="O77" s="123"/>
    </row>
    <row r="78" spans="6:15" ht="15.75">
      <c r="F78" s="2"/>
      <c r="G78" s="123"/>
      <c r="H78" s="123"/>
      <c r="I78" s="123"/>
      <c r="J78" s="123"/>
      <c r="K78" s="123"/>
      <c r="O78" s="123"/>
    </row>
    <row r="79" spans="6:11" ht="15.75">
      <c r="F79" s="2"/>
      <c r="G79" s="2"/>
      <c r="H79" s="2"/>
      <c r="I79" s="2"/>
      <c r="J79" s="2"/>
      <c r="K79" s="2"/>
    </row>
    <row r="80" spans="6:11" ht="15.75">
      <c r="F80" s="2"/>
      <c r="G80" s="2"/>
      <c r="H80" s="2"/>
      <c r="I80" s="2"/>
      <c r="J80" s="2"/>
      <c r="K80" s="2"/>
    </row>
    <row r="81" spans="6:11" ht="15.75">
      <c r="F81" s="2"/>
      <c r="G81" s="2"/>
      <c r="H81" s="2"/>
      <c r="I81" s="2"/>
      <c r="J81" s="2"/>
      <c r="K81" s="2"/>
    </row>
    <row r="82" spans="6:11" ht="15.75">
      <c r="F82" s="2"/>
      <c r="G82" s="2"/>
      <c r="H82" s="2"/>
      <c r="I82" s="2"/>
      <c r="J82" s="2"/>
      <c r="K82" s="2"/>
    </row>
    <row r="83" spans="6:11" ht="15.75">
      <c r="F83" s="2"/>
      <c r="G83" s="2"/>
      <c r="H83" s="2"/>
      <c r="I83" s="2"/>
      <c r="J83" s="2"/>
      <c r="K83" s="2"/>
    </row>
    <row r="84" spans="6:11" ht="15.75">
      <c r="F84" s="2"/>
      <c r="G84" s="2"/>
      <c r="H84" s="2"/>
      <c r="I84" s="2"/>
      <c r="J84" s="2"/>
      <c r="K84" s="2"/>
    </row>
    <row r="85" spans="6:11" ht="15.75">
      <c r="F85" s="2"/>
      <c r="G85" s="2"/>
      <c r="H85" s="2"/>
      <c r="I85" s="2"/>
      <c r="J85" s="2"/>
      <c r="K85" s="2"/>
    </row>
    <row r="86" spans="6:11" ht="15.75">
      <c r="F86" s="2"/>
      <c r="G86" s="2"/>
      <c r="H86" s="2"/>
      <c r="I86" s="2"/>
      <c r="J86" s="2"/>
      <c r="K86" s="2"/>
    </row>
    <row r="87" spans="6:11" ht="15.75">
      <c r="F87" s="2"/>
      <c r="G87" s="2"/>
      <c r="H87" s="2"/>
      <c r="I87" s="2"/>
      <c r="J87" s="2"/>
      <c r="K87" s="2"/>
    </row>
    <row r="88" spans="6:11" ht="15.75">
      <c r="F88" s="2"/>
      <c r="G88" s="2"/>
      <c r="H88" s="2"/>
      <c r="I88" s="2"/>
      <c r="J88" s="2"/>
      <c r="K88" s="2"/>
    </row>
    <row r="89" spans="6:11" ht="15.75">
      <c r="F89" s="2"/>
      <c r="G89" s="2"/>
      <c r="H89" s="2"/>
      <c r="I89" s="2"/>
      <c r="J89" s="2"/>
      <c r="K89" s="2"/>
    </row>
    <row r="90" spans="6:11" ht="15.75">
      <c r="F90" s="2"/>
      <c r="G90" s="2"/>
      <c r="H90" s="2"/>
      <c r="I90" s="2"/>
      <c r="J90" s="2"/>
      <c r="K90" s="2"/>
    </row>
    <row r="91" spans="6:11" ht="15.75">
      <c r="F91" s="2"/>
      <c r="G91" s="2"/>
      <c r="H91" s="2"/>
      <c r="I91" s="2"/>
      <c r="J91" s="2"/>
      <c r="K91" s="2"/>
    </row>
    <row r="92" spans="6:11" ht="15.75">
      <c r="F92" s="2"/>
      <c r="G92" s="2"/>
      <c r="H92" s="2"/>
      <c r="I92" s="2"/>
      <c r="J92" s="2"/>
      <c r="K92" s="2"/>
    </row>
    <row r="93" spans="6:11" ht="15.75">
      <c r="F93" s="2"/>
      <c r="G93" s="2"/>
      <c r="H93" s="2"/>
      <c r="I93" s="2"/>
      <c r="J93" s="2"/>
      <c r="K93" s="2"/>
    </row>
    <row r="94" spans="6:11" ht="15.75">
      <c r="F94" s="2"/>
      <c r="G94" s="2"/>
      <c r="H94" s="2"/>
      <c r="I94" s="2"/>
      <c r="J94" s="2"/>
      <c r="K94" s="2"/>
    </row>
    <row r="95" spans="6:11" ht="15.75">
      <c r="F95" s="2"/>
      <c r="G95" s="2"/>
      <c r="H95" s="2"/>
      <c r="I95" s="2"/>
      <c r="J95" s="2"/>
      <c r="K95" s="2"/>
    </row>
    <row r="96" spans="6:11" ht="15.75">
      <c r="F96" s="2"/>
      <c r="G96" s="2"/>
      <c r="H96" s="2"/>
      <c r="I96" s="2"/>
      <c r="J96" s="2"/>
      <c r="K96" s="2"/>
    </row>
    <row r="97" spans="6:11" ht="15.75">
      <c r="F97" s="2"/>
      <c r="G97" s="2"/>
      <c r="H97" s="2"/>
      <c r="I97" s="2"/>
      <c r="J97" s="2"/>
      <c r="K97" s="2"/>
    </row>
    <row r="98" spans="6:11" ht="15.75">
      <c r="F98" s="2"/>
      <c r="G98" s="2"/>
      <c r="H98" s="2"/>
      <c r="I98" s="2"/>
      <c r="J98" s="2"/>
      <c r="K98" s="2"/>
    </row>
    <row r="99" spans="6:11" ht="15.75">
      <c r="F99" s="2"/>
      <c r="G99" s="2"/>
      <c r="H99" s="2"/>
      <c r="I99" s="2"/>
      <c r="J99" s="2"/>
      <c r="K99" s="2"/>
    </row>
    <row r="100" spans="6:11" ht="15.75">
      <c r="F100" s="2"/>
      <c r="G100" s="2"/>
      <c r="H100" s="2"/>
      <c r="I100" s="2"/>
      <c r="J100" s="2"/>
      <c r="K100" s="2"/>
    </row>
    <row r="101" spans="6:11" ht="15.75">
      <c r="F101" s="2"/>
      <c r="G101" s="2"/>
      <c r="H101" s="2"/>
      <c r="I101" s="2"/>
      <c r="J101" s="2"/>
      <c r="K101" s="2"/>
    </row>
    <row r="102" spans="6:11" ht="15.75">
      <c r="F102" s="2"/>
      <c r="G102" s="2"/>
      <c r="H102" s="2"/>
      <c r="I102" s="2"/>
      <c r="J102" s="2"/>
      <c r="K102" s="2"/>
    </row>
    <row r="103" spans="6:11" ht="15.75">
      <c r="F103" s="2"/>
      <c r="G103" s="2"/>
      <c r="H103" s="2"/>
      <c r="I103" s="2"/>
      <c r="J103" s="2"/>
      <c r="K103" s="2"/>
    </row>
    <row r="104" spans="6:11" ht="15.75">
      <c r="F104" s="2"/>
      <c r="G104" s="2"/>
      <c r="H104" s="2"/>
      <c r="I104" s="2"/>
      <c r="J104" s="2"/>
      <c r="K104" s="2"/>
    </row>
    <row r="105" spans="6:11" ht="15.75">
      <c r="F105" s="2"/>
      <c r="G105" s="2"/>
      <c r="H105" s="2"/>
      <c r="I105" s="2"/>
      <c r="J105" s="2"/>
      <c r="K105" s="2"/>
    </row>
    <row r="106" spans="6:11" ht="15.75">
      <c r="F106" s="2"/>
      <c r="G106" s="2"/>
      <c r="H106" s="2"/>
      <c r="I106" s="2"/>
      <c r="J106" s="2"/>
      <c r="K106" s="2"/>
    </row>
    <row r="107" spans="6:11" ht="15.75">
      <c r="F107" s="2"/>
      <c r="G107" s="2"/>
      <c r="H107" s="2"/>
      <c r="I107" s="2"/>
      <c r="J107" s="2"/>
      <c r="K107" s="2"/>
    </row>
    <row r="108" spans="6:11" ht="15.75">
      <c r="F108" s="2"/>
      <c r="G108" s="2"/>
      <c r="H108" s="2"/>
      <c r="I108" s="2"/>
      <c r="J108" s="2"/>
      <c r="K108" s="2"/>
    </row>
    <row r="109" spans="6:11" ht="15.75">
      <c r="F109" s="2"/>
      <c r="G109" s="2"/>
      <c r="H109" s="2"/>
      <c r="I109" s="2"/>
      <c r="J109" s="2"/>
      <c r="K109" s="2"/>
    </row>
    <row r="110" spans="6:11" ht="15.75">
      <c r="F110" s="2"/>
      <c r="G110" s="2"/>
      <c r="H110" s="2"/>
      <c r="I110" s="2"/>
      <c r="J110" s="2"/>
      <c r="K110" s="2"/>
    </row>
    <row r="111" spans="6:11" ht="15.75">
      <c r="F111" s="2"/>
      <c r="G111" s="2"/>
      <c r="H111" s="2"/>
      <c r="I111" s="2"/>
      <c r="J111" s="2"/>
      <c r="K111" s="2"/>
    </row>
    <row r="112" spans="6:11" ht="15.75">
      <c r="F112" s="2"/>
      <c r="G112" s="2"/>
      <c r="H112" s="2"/>
      <c r="I112" s="2"/>
      <c r="J112" s="2"/>
      <c r="K112" s="2"/>
    </row>
    <row r="113" spans="6:11" ht="15.75">
      <c r="F113" s="2"/>
      <c r="G113" s="2"/>
      <c r="H113" s="2"/>
      <c r="I113" s="2"/>
      <c r="J113" s="2"/>
      <c r="K113" s="2"/>
    </row>
    <row r="114" spans="6:11" ht="15.75">
      <c r="F114" s="2"/>
      <c r="G114" s="2"/>
      <c r="H114" s="2"/>
      <c r="I114" s="2"/>
      <c r="J114" s="2"/>
      <c r="K114" s="2"/>
    </row>
    <row r="115" spans="6:11" ht="15.75">
      <c r="F115" s="2"/>
      <c r="G115" s="2"/>
      <c r="H115" s="2"/>
      <c r="I115" s="2"/>
      <c r="J115" s="2"/>
      <c r="K115" s="2"/>
    </row>
    <row r="116" spans="6:11" ht="15.75">
      <c r="F116" s="2"/>
      <c r="G116" s="2"/>
      <c r="H116" s="2"/>
      <c r="I116" s="2"/>
      <c r="J116" s="2"/>
      <c r="K116" s="2"/>
    </row>
    <row r="117" spans="6:11" ht="15.75">
      <c r="F117" s="2"/>
      <c r="G117" s="2"/>
      <c r="H117" s="2"/>
      <c r="I117" s="2"/>
      <c r="J117" s="2"/>
      <c r="K117" s="2"/>
    </row>
    <row r="118" spans="6:11" ht="15.75">
      <c r="F118" s="2"/>
      <c r="G118" s="2"/>
      <c r="H118" s="2"/>
      <c r="I118" s="2"/>
      <c r="J118" s="2"/>
      <c r="K118" s="2"/>
    </row>
    <row r="119" spans="6:11" ht="15.75">
      <c r="F119" s="2"/>
      <c r="G119" s="2"/>
      <c r="H119" s="2"/>
      <c r="I119" s="2"/>
      <c r="J119" s="2"/>
      <c r="K119" s="2"/>
    </row>
    <row r="120" spans="6:11" ht="15.75">
      <c r="F120" s="2"/>
      <c r="G120" s="2"/>
      <c r="H120" s="2"/>
      <c r="I120" s="2"/>
      <c r="J120" s="2"/>
      <c r="K120" s="2"/>
    </row>
    <row r="121" spans="6:11" ht="15.75">
      <c r="F121" s="2"/>
      <c r="G121" s="2"/>
      <c r="H121" s="2"/>
      <c r="I121" s="2"/>
      <c r="J121" s="2"/>
      <c r="K121" s="2"/>
    </row>
    <row r="122" spans="6:11" ht="15.75">
      <c r="F122" s="2"/>
      <c r="G122" s="2"/>
      <c r="H122" s="2"/>
      <c r="I122" s="2"/>
      <c r="J122" s="2"/>
      <c r="K122" s="2"/>
    </row>
    <row r="123" spans="6:11" ht="15.75">
      <c r="F123" s="2"/>
      <c r="G123" s="2"/>
      <c r="H123" s="2"/>
      <c r="I123" s="2"/>
      <c r="J123" s="2"/>
      <c r="K123" s="2"/>
    </row>
    <row r="124" spans="6:11" ht="15.75">
      <c r="F124" s="2"/>
      <c r="G124" s="2"/>
      <c r="H124" s="2"/>
      <c r="I124" s="2"/>
      <c r="J124" s="2"/>
      <c r="K124" s="2"/>
    </row>
    <row r="125" spans="6:11" ht="15.75">
      <c r="F125" s="2"/>
      <c r="G125" s="2"/>
      <c r="H125" s="2"/>
      <c r="I125" s="2"/>
      <c r="J125" s="2"/>
      <c r="K125" s="2"/>
    </row>
    <row r="126" spans="6:11" ht="15.75">
      <c r="F126" s="2"/>
      <c r="G126" s="2"/>
      <c r="H126" s="2"/>
      <c r="I126" s="2"/>
      <c r="J126" s="2"/>
      <c r="K126" s="2"/>
    </row>
    <row r="127" spans="6:11" ht="15.75">
      <c r="F127" s="2"/>
      <c r="G127" s="2"/>
      <c r="H127" s="2"/>
      <c r="I127" s="2"/>
      <c r="J127" s="2"/>
      <c r="K127" s="2"/>
    </row>
    <row r="128" spans="6:11" ht="15.75">
      <c r="F128" s="2"/>
      <c r="G128" s="2"/>
      <c r="H128" s="2"/>
      <c r="I128" s="2"/>
      <c r="J128" s="2"/>
      <c r="K128" s="2"/>
    </row>
    <row r="129" spans="6:11" ht="15.75">
      <c r="F129" s="2"/>
      <c r="G129" s="2"/>
      <c r="H129" s="2"/>
      <c r="I129" s="2"/>
      <c r="J129" s="2"/>
      <c r="K129" s="2"/>
    </row>
    <row r="130" spans="6:11" ht="15.75">
      <c r="F130" s="2"/>
      <c r="G130" s="2"/>
      <c r="H130" s="2"/>
      <c r="I130" s="2"/>
      <c r="J130" s="2"/>
      <c r="K130" s="2"/>
    </row>
    <row r="131" spans="6:11" ht="15.75">
      <c r="F131" s="2"/>
      <c r="G131" s="2"/>
      <c r="H131" s="2"/>
      <c r="I131" s="2"/>
      <c r="J131" s="2"/>
      <c r="K131" s="2"/>
    </row>
    <row r="132" spans="6:11" ht="15.75">
      <c r="F132" s="2"/>
      <c r="G132" s="2"/>
      <c r="H132" s="2"/>
      <c r="I132" s="2"/>
      <c r="J132" s="2"/>
      <c r="K132" s="2"/>
    </row>
    <row r="133" spans="6:11" ht="15.75">
      <c r="F133" s="2"/>
      <c r="G133" s="2"/>
      <c r="H133" s="2"/>
      <c r="I133" s="2"/>
      <c r="J133" s="2"/>
      <c r="K133" s="2"/>
    </row>
    <row r="134" spans="6:11" ht="15.75">
      <c r="F134" s="2"/>
      <c r="G134" s="2"/>
      <c r="H134" s="2"/>
      <c r="I134" s="2"/>
      <c r="J134" s="2"/>
      <c r="K134" s="2"/>
    </row>
    <row r="135" spans="6:11" ht="15.75">
      <c r="F135" s="2"/>
      <c r="G135" s="2"/>
      <c r="H135" s="2"/>
      <c r="I135" s="2"/>
      <c r="J135" s="2"/>
      <c r="K135" s="2"/>
    </row>
    <row r="136" spans="6:11" ht="15.75">
      <c r="F136" s="2"/>
      <c r="G136" s="2"/>
      <c r="H136" s="2"/>
      <c r="I136" s="2"/>
      <c r="J136" s="2"/>
      <c r="K136" s="2"/>
    </row>
    <row r="137" spans="6:11" ht="15.75">
      <c r="F137" s="2"/>
      <c r="G137" s="2"/>
      <c r="H137" s="2"/>
      <c r="I137" s="2"/>
      <c r="J137" s="2"/>
      <c r="K137" s="2"/>
    </row>
    <row r="138" spans="6:11" ht="15.75">
      <c r="F138" s="2"/>
      <c r="G138" s="2"/>
      <c r="H138" s="2"/>
      <c r="I138" s="2"/>
      <c r="J138" s="2"/>
      <c r="K138" s="2"/>
    </row>
    <row r="139" spans="6:11" ht="15.75">
      <c r="F139" s="2"/>
      <c r="G139" s="2"/>
      <c r="H139" s="2"/>
      <c r="I139" s="2"/>
      <c r="J139" s="2"/>
      <c r="K139" s="2"/>
    </row>
    <row r="140" spans="6:11" ht="15.75">
      <c r="F140" s="2"/>
      <c r="G140" s="2"/>
      <c r="H140" s="2"/>
      <c r="I140" s="2"/>
      <c r="J140" s="2"/>
      <c r="K140" s="2"/>
    </row>
    <row r="141" spans="6:11" ht="15.75">
      <c r="F141" s="2"/>
      <c r="G141" s="2"/>
      <c r="H141" s="2"/>
      <c r="I141" s="2"/>
      <c r="J141" s="2"/>
      <c r="K141" s="2"/>
    </row>
    <row r="142" spans="6:11" ht="15.75">
      <c r="F142" s="2"/>
      <c r="G142" s="2"/>
      <c r="H142" s="2"/>
      <c r="I142" s="2"/>
      <c r="J142" s="2"/>
      <c r="K142" s="2"/>
    </row>
    <row r="143" spans="6:11" ht="15.75">
      <c r="F143" s="2"/>
      <c r="G143" s="2"/>
      <c r="H143" s="2"/>
      <c r="I143" s="2"/>
      <c r="J143" s="2"/>
      <c r="K143" s="2"/>
    </row>
    <row r="144" spans="6:11" ht="15.75">
      <c r="F144" s="2"/>
      <c r="G144" s="2"/>
      <c r="H144" s="2"/>
      <c r="I144" s="2"/>
      <c r="J144" s="2"/>
      <c r="K144" s="2"/>
    </row>
    <row r="145" spans="6:11" ht="15.75">
      <c r="F145" s="2"/>
      <c r="G145" s="2"/>
      <c r="H145" s="2"/>
      <c r="I145" s="2"/>
      <c r="J145" s="2"/>
      <c r="K145" s="2"/>
    </row>
    <row r="146" spans="6:11" ht="15.75">
      <c r="F146" s="2"/>
      <c r="G146" s="2"/>
      <c r="H146" s="2"/>
      <c r="I146" s="2"/>
      <c r="J146" s="2"/>
      <c r="K146" s="2"/>
    </row>
    <row r="147" spans="6:11" ht="15.75">
      <c r="F147" s="2"/>
      <c r="G147" s="2"/>
      <c r="H147" s="2"/>
      <c r="I147" s="2"/>
      <c r="J147" s="2"/>
      <c r="K147" s="2"/>
    </row>
    <row r="148" spans="6:11" ht="15.75">
      <c r="F148" s="2"/>
      <c r="G148" s="2"/>
      <c r="H148" s="2"/>
      <c r="I148" s="2"/>
      <c r="J148" s="2"/>
      <c r="K148" s="2"/>
    </row>
    <row r="149" spans="6:11" ht="15.75">
      <c r="F149" s="2"/>
      <c r="G149" s="2"/>
      <c r="H149" s="2"/>
      <c r="I149" s="2"/>
      <c r="J149" s="2"/>
      <c r="K149" s="2"/>
    </row>
    <row r="150" spans="6:11" ht="15.75">
      <c r="F150" s="2"/>
      <c r="G150" s="2"/>
      <c r="H150" s="2"/>
      <c r="I150" s="2"/>
      <c r="J150" s="2"/>
      <c r="K150" s="2"/>
    </row>
    <row r="151" spans="6:11" ht="15.75">
      <c r="F151" s="2"/>
      <c r="G151" s="2"/>
      <c r="H151" s="2"/>
      <c r="I151" s="2"/>
      <c r="J151" s="2"/>
      <c r="K151" s="2"/>
    </row>
    <row r="152" spans="6:11" ht="15.75">
      <c r="F152" s="2"/>
      <c r="G152" s="2"/>
      <c r="H152" s="2"/>
      <c r="I152" s="2"/>
      <c r="J152" s="2"/>
      <c r="K152" s="2"/>
    </row>
    <row r="153" spans="6:11" ht="15.75">
      <c r="F153" s="2"/>
      <c r="G153" s="2"/>
      <c r="H153" s="2"/>
      <c r="I153" s="2"/>
      <c r="J153" s="2"/>
      <c r="K153" s="2"/>
    </row>
    <row r="154" spans="6:11" ht="15.75">
      <c r="F154" s="2"/>
      <c r="G154" s="2"/>
      <c r="H154" s="2"/>
      <c r="I154" s="2"/>
      <c r="J154" s="2"/>
      <c r="K154" s="2"/>
    </row>
    <row r="155" spans="6:11" ht="15.75">
      <c r="F155" s="2"/>
      <c r="G155" s="2"/>
      <c r="H155" s="2"/>
      <c r="I155" s="2"/>
      <c r="J155" s="2"/>
      <c r="K155" s="2"/>
    </row>
  </sheetData>
  <sheetProtection/>
  <mergeCells count="14">
    <mergeCell ref="E4:G4"/>
    <mergeCell ref="I4:K4"/>
    <mergeCell ref="I6:K6"/>
    <mergeCell ref="E6:G6"/>
    <mergeCell ref="H4:H6"/>
    <mergeCell ref="P4:Q4"/>
    <mergeCell ref="P5:P6"/>
    <mergeCell ref="Q5:Q6"/>
    <mergeCell ref="C2:Q2"/>
    <mergeCell ref="M4:O4"/>
    <mergeCell ref="M6:O6"/>
    <mergeCell ref="C4:C6"/>
    <mergeCell ref="L4:L6"/>
    <mergeCell ref="D4:D6"/>
  </mergeCells>
  <printOptions horizontalCentered="1"/>
  <pageMargins left="0.15748031496062992" right="0.15748031496062992" top="0.8661417322834646" bottom="0.3937007874015748" header="0.5118110236220472" footer="0.2755905511811024"/>
  <pageSetup firstPageNumber="17" useFirstPageNumber="1" horizontalDpi="600" verticalDpi="600" orientation="landscape" paperSize="9" scale="85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P627"/>
  <sheetViews>
    <sheetView zoomScale="90" zoomScaleNormal="90" zoomScalePageLayoutView="0" workbookViewId="0" topLeftCell="A1">
      <pane ySplit="3" topLeftCell="A25" activePane="bottomLeft" state="frozen"/>
      <selection pane="topLeft" activeCell="A5" sqref="A5:D5"/>
      <selection pane="bottomLeft" activeCell="B1" sqref="B1:P56"/>
    </sheetView>
  </sheetViews>
  <sheetFormatPr defaultColWidth="9.00390625" defaultRowHeight="15.75"/>
  <cols>
    <col min="1" max="1" width="6.125" style="0" bestFit="1" customWidth="1"/>
    <col min="2" max="2" width="36.00390625" style="186" customWidth="1"/>
    <col min="3" max="4" width="10.125" style="0" customWidth="1"/>
    <col min="5" max="5" width="8.75390625" style="0" customWidth="1"/>
    <col min="6" max="6" width="5.875" style="0" customWidth="1"/>
    <col min="7" max="7" width="9.875" style="0" customWidth="1"/>
    <col min="8" max="8" width="8.00390625" style="0" customWidth="1"/>
    <col min="9" max="9" width="7.875" style="0" customWidth="1"/>
    <col min="10" max="10" width="5.625" style="0" customWidth="1"/>
    <col min="11" max="11" width="11.00390625" style="0" customWidth="1"/>
    <col min="12" max="12" width="8.375" style="0" customWidth="1"/>
    <col min="14" max="14" width="7.25390625" style="0" customWidth="1"/>
  </cols>
  <sheetData>
    <row r="1" ht="15.75">
      <c r="P1" s="5" t="s">
        <v>142</v>
      </c>
    </row>
    <row r="2" spans="2:16" ht="15.75">
      <c r="B2" s="439" t="s">
        <v>399</v>
      </c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</row>
    <row r="3" ht="15.75">
      <c r="P3" s="5" t="s">
        <v>28</v>
      </c>
    </row>
    <row r="4" spans="1:16" ht="15.75" customHeight="1">
      <c r="A4" s="478" t="s">
        <v>67</v>
      </c>
      <c r="B4" s="477" t="s">
        <v>39</v>
      </c>
      <c r="C4" s="463" t="s">
        <v>284</v>
      </c>
      <c r="D4" s="470" t="s">
        <v>202</v>
      </c>
      <c r="E4" s="470"/>
      <c r="F4" s="466"/>
      <c r="G4" s="460" t="s">
        <v>283</v>
      </c>
      <c r="H4" s="470" t="s">
        <v>202</v>
      </c>
      <c r="I4" s="470"/>
      <c r="J4" s="466"/>
      <c r="K4" s="460" t="s">
        <v>286</v>
      </c>
      <c r="L4" s="470" t="s">
        <v>202</v>
      </c>
      <c r="M4" s="470"/>
      <c r="N4" s="466"/>
      <c r="O4" s="456" t="s">
        <v>287</v>
      </c>
      <c r="P4" s="458"/>
    </row>
    <row r="5" spans="1:16" ht="30" customHeight="1">
      <c r="A5" s="478"/>
      <c r="B5" s="477"/>
      <c r="C5" s="464"/>
      <c r="D5" s="56" t="s">
        <v>203</v>
      </c>
      <c r="E5" s="56" t="s">
        <v>204</v>
      </c>
      <c r="F5" s="56" t="s">
        <v>205</v>
      </c>
      <c r="G5" s="461"/>
      <c r="H5" s="56" t="s">
        <v>203</v>
      </c>
      <c r="I5" s="56" t="s">
        <v>204</v>
      </c>
      <c r="J5" s="56" t="s">
        <v>205</v>
      </c>
      <c r="K5" s="461"/>
      <c r="L5" s="56" t="s">
        <v>203</v>
      </c>
      <c r="M5" s="56" t="s">
        <v>204</v>
      </c>
      <c r="N5" s="56" t="s">
        <v>205</v>
      </c>
      <c r="O5" s="461" t="s">
        <v>404</v>
      </c>
      <c r="P5" s="461" t="s">
        <v>405</v>
      </c>
    </row>
    <row r="6" spans="1:16" ht="15.75">
      <c r="A6" s="478"/>
      <c r="B6" s="479"/>
      <c r="C6" s="464"/>
      <c r="D6" s="456" t="s">
        <v>206</v>
      </c>
      <c r="E6" s="457"/>
      <c r="F6" s="458"/>
      <c r="G6" s="461"/>
      <c r="H6" s="471" t="s">
        <v>206</v>
      </c>
      <c r="I6" s="464"/>
      <c r="J6" s="468"/>
      <c r="K6" s="461"/>
      <c r="L6" s="460" t="s">
        <v>206</v>
      </c>
      <c r="M6" s="463"/>
      <c r="N6" s="480"/>
      <c r="O6" s="461"/>
      <c r="P6" s="461"/>
    </row>
    <row r="7" spans="1:16" ht="15.75">
      <c r="A7" s="165"/>
      <c r="B7" s="56" t="s">
        <v>29</v>
      </c>
      <c r="C7" s="56" t="s">
        <v>30</v>
      </c>
      <c r="D7" s="56" t="s">
        <v>31</v>
      </c>
      <c r="E7" s="56" t="s">
        <v>32</v>
      </c>
      <c r="F7" s="56" t="s">
        <v>33</v>
      </c>
      <c r="G7" s="56" t="s">
        <v>34</v>
      </c>
      <c r="H7" s="56" t="s">
        <v>35</v>
      </c>
      <c r="I7" s="56" t="s">
        <v>36</v>
      </c>
      <c r="J7" s="56" t="s">
        <v>195</v>
      </c>
      <c r="K7" s="56" t="s">
        <v>196</v>
      </c>
      <c r="L7" s="56" t="s">
        <v>197</v>
      </c>
      <c r="M7" s="56" t="s">
        <v>257</v>
      </c>
      <c r="N7" s="56" t="s">
        <v>258</v>
      </c>
      <c r="O7" s="56" t="s">
        <v>260</v>
      </c>
      <c r="P7" s="56" t="s">
        <v>320</v>
      </c>
    </row>
    <row r="8" spans="1:16" ht="15.75">
      <c r="A8" s="72" t="s">
        <v>68</v>
      </c>
      <c r="B8" s="187" t="s">
        <v>223</v>
      </c>
      <c r="C8" s="179">
        <f>SUM(D8:F8)</f>
        <v>20552</v>
      </c>
      <c r="D8" s="179">
        <v>20552</v>
      </c>
      <c r="E8" s="179"/>
      <c r="F8" s="179"/>
      <c r="G8" s="179">
        <f>SUM(H8:J8)</f>
        <v>20552</v>
      </c>
      <c r="H8" s="179">
        <v>20552</v>
      </c>
      <c r="I8" s="179"/>
      <c r="J8" s="179"/>
      <c r="K8" s="179">
        <f>SUM(L8:N8)</f>
        <v>10981</v>
      </c>
      <c r="L8" s="179">
        <v>10981</v>
      </c>
      <c r="M8" s="179"/>
      <c r="N8" s="179"/>
      <c r="O8" s="180">
        <f>(K8/C8)*100</f>
        <v>53.430323082911634</v>
      </c>
      <c r="P8" s="180">
        <f>(K8/G8)*100</f>
        <v>53.430323082911634</v>
      </c>
    </row>
    <row r="9" spans="1:16" ht="15.75">
      <c r="A9" s="72" t="s">
        <v>69</v>
      </c>
      <c r="B9" s="187" t="s">
        <v>127</v>
      </c>
      <c r="C9" s="179">
        <f>SUM(D9:F9)</f>
        <v>3237</v>
      </c>
      <c r="D9" s="179">
        <v>3237</v>
      </c>
      <c r="E9" s="179"/>
      <c r="F9" s="179"/>
      <c r="G9" s="179">
        <f>SUM(H9:J9)</f>
        <v>3237</v>
      </c>
      <c r="H9" s="179">
        <v>3237</v>
      </c>
      <c r="I9" s="179"/>
      <c r="J9" s="179"/>
      <c r="K9" s="179">
        <f>SUM(L9:N9)</f>
        <v>1651</v>
      </c>
      <c r="L9" s="179">
        <v>1651</v>
      </c>
      <c r="M9" s="179"/>
      <c r="N9" s="179"/>
      <c r="O9" s="180">
        <f>(K9/C9)*100</f>
        <v>51.00401606425703</v>
      </c>
      <c r="P9" s="180">
        <f>(K9/G9)*100</f>
        <v>51.00401606425703</v>
      </c>
    </row>
    <row r="10" spans="1:16" ht="15.75">
      <c r="A10" s="72"/>
      <c r="B10" s="187" t="s">
        <v>224</v>
      </c>
      <c r="C10" s="181"/>
      <c r="D10" s="181"/>
      <c r="E10" s="181"/>
      <c r="F10" s="181"/>
      <c r="G10" s="181"/>
      <c r="H10" s="181"/>
      <c r="I10" s="181"/>
      <c r="J10" s="181"/>
      <c r="K10" s="181"/>
      <c r="L10" s="179">
        <f>SUM(D10+H10)</f>
        <v>0</v>
      </c>
      <c r="M10" s="179"/>
      <c r="N10" s="179"/>
      <c r="O10" s="180"/>
      <c r="P10" s="180"/>
    </row>
    <row r="11" spans="1:16" ht="15.75">
      <c r="A11" s="72" t="s">
        <v>70</v>
      </c>
      <c r="B11" s="188" t="s">
        <v>128</v>
      </c>
      <c r="C11" s="182">
        <f aca="true" t="shared" si="0" ref="C11:C19">SUM(D11:F11)</f>
        <v>2240</v>
      </c>
      <c r="D11" s="330">
        <f>SUM(D12:D16)</f>
        <v>2240</v>
      </c>
      <c r="E11" s="182"/>
      <c r="F11" s="182"/>
      <c r="G11" s="182">
        <f aca="true" t="shared" si="1" ref="G11:G19">SUM(H11:J11)</f>
        <v>2240</v>
      </c>
      <c r="H11" s="330">
        <f>SUM(H12:H16)</f>
        <v>2240</v>
      </c>
      <c r="I11" s="182"/>
      <c r="J11" s="182"/>
      <c r="K11" s="182">
        <f aca="true" t="shared" si="2" ref="K11:K40">SUM(L11:N11)</f>
        <v>1107</v>
      </c>
      <c r="L11" s="330">
        <f>SUM(L12:L16)</f>
        <v>1107</v>
      </c>
      <c r="M11" s="179"/>
      <c r="N11" s="179"/>
      <c r="O11" s="180">
        <f aca="true" t="shared" si="3" ref="O11:O18">(K11/C11)*100</f>
        <v>49.41964285714286</v>
      </c>
      <c r="P11" s="180">
        <f aca="true" t="shared" si="4" ref="P11:P23">(K11/G11)*100</f>
        <v>49.41964285714286</v>
      </c>
    </row>
    <row r="12" spans="1:16" ht="15.75">
      <c r="A12" s="72" t="s">
        <v>71</v>
      </c>
      <c r="B12" s="189" t="s">
        <v>72</v>
      </c>
      <c r="C12" s="181">
        <f t="shared" si="0"/>
        <v>100</v>
      </c>
      <c r="D12" s="331">
        <v>100</v>
      </c>
      <c r="E12" s="181"/>
      <c r="F12" s="181"/>
      <c r="G12" s="181">
        <f t="shared" si="1"/>
        <v>100</v>
      </c>
      <c r="H12" s="179">
        <v>100</v>
      </c>
      <c r="I12" s="181"/>
      <c r="J12" s="181"/>
      <c r="K12" s="181">
        <f t="shared" si="2"/>
        <v>0</v>
      </c>
      <c r="L12" s="179">
        <v>0</v>
      </c>
      <c r="M12" s="179"/>
      <c r="N12" s="179"/>
      <c r="O12" s="180">
        <f t="shared" si="3"/>
        <v>0</v>
      </c>
      <c r="P12" s="180">
        <f t="shared" si="4"/>
        <v>0</v>
      </c>
    </row>
    <row r="13" spans="1:16" ht="15.75">
      <c r="A13" s="72" t="s">
        <v>73</v>
      </c>
      <c r="B13" s="189" t="s">
        <v>212</v>
      </c>
      <c r="C13" s="181">
        <f t="shared" si="0"/>
        <v>90</v>
      </c>
      <c r="D13" s="331">
        <v>90</v>
      </c>
      <c r="E13" s="181"/>
      <c r="F13" s="181"/>
      <c r="G13" s="181">
        <f t="shared" si="1"/>
        <v>90</v>
      </c>
      <c r="H13" s="179">
        <v>90</v>
      </c>
      <c r="I13" s="181"/>
      <c r="J13" s="181"/>
      <c r="K13" s="181">
        <f t="shared" si="2"/>
        <v>81</v>
      </c>
      <c r="L13" s="179">
        <v>81</v>
      </c>
      <c r="M13" s="179"/>
      <c r="N13" s="179"/>
      <c r="O13" s="180">
        <f t="shared" si="3"/>
        <v>90</v>
      </c>
      <c r="P13" s="180">
        <f t="shared" si="4"/>
        <v>90</v>
      </c>
    </row>
    <row r="14" spans="1:16" ht="15.75">
      <c r="A14" s="72" t="s">
        <v>71</v>
      </c>
      <c r="B14" s="189" t="s">
        <v>74</v>
      </c>
      <c r="C14" s="181">
        <f t="shared" si="0"/>
        <v>1200</v>
      </c>
      <c r="D14" s="331">
        <v>1200</v>
      </c>
      <c r="E14" s="181"/>
      <c r="F14" s="181"/>
      <c r="G14" s="181">
        <f t="shared" si="1"/>
        <v>1200</v>
      </c>
      <c r="H14" s="179">
        <v>1200</v>
      </c>
      <c r="I14" s="181"/>
      <c r="J14" s="181"/>
      <c r="K14" s="181">
        <f t="shared" si="2"/>
        <v>410</v>
      </c>
      <c r="L14" s="179">
        <v>410</v>
      </c>
      <c r="M14" s="179"/>
      <c r="N14" s="179"/>
      <c r="O14" s="180">
        <f t="shared" si="3"/>
        <v>34.166666666666664</v>
      </c>
      <c r="P14" s="180">
        <f t="shared" si="4"/>
        <v>34.166666666666664</v>
      </c>
    </row>
    <row r="15" spans="1:16" ht="15.75">
      <c r="A15" s="72"/>
      <c r="B15" s="189" t="s">
        <v>406</v>
      </c>
      <c r="C15" s="181">
        <f t="shared" si="0"/>
        <v>650</v>
      </c>
      <c r="D15" s="331">
        <v>650</v>
      </c>
      <c r="E15" s="181"/>
      <c r="F15" s="181"/>
      <c r="G15" s="181">
        <f t="shared" si="1"/>
        <v>650</v>
      </c>
      <c r="H15" s="179">
        <v>650</v>
      </c>
      <c r="I15" s="181"/>
      <c r="J15" s="181"/>
      <c r="K15" s="181">
        <f t="shared" si="2"/>
        <v>48</v>
      </c>
      <c r="L15" s="179">
        <v>48</v>
      </c>
      <c r="M15" s="179"/>
      <c r="N15" s="179"/>
      <c r="O15" s="180">
        <f>(K15/C15)*100</f>
        <v>7.384615384615385</v>
      </c>
      <c r="P15" s="180">
        <f t="shared" si="4"/>
        <v>7.384615384615385</v>
      </c>
    </row>
    <row r="16" spans="1:16" ht="15.75">
      <c r="A16" s="72"/>
      <c r="B16" s="189" t="s">
        <v>407</v>
      </c>
      <c r="C16" s="181">
        <f t="shared" si="0"/>
        <v>200</v>
      </c>
      <c r="D16" s="331">
        <v>200</v>
      </c>
      <c r="E16" s="181"/>
      <c r="F16" s="181"/>
      <c r="G16" s="181">
        <f t="shared" si="1"/>
        <v>200</v>
      </c>
      <c r="H16" s="179">
        <v>200</v>
      </c>
      <c r="I16" s="181"/>
      <c r="J16" s="181"/>
      <c r="K16" s="181">
        <f t="shared" si="2"/>
        <v>568</v>
      </c>
      <c r="L16" s="179">
        <v>568</v>
      </c>
      <c r="M16" s="179"/>
      <c r="N16" s="179"/>
      <c r="O16" s="180">
        <f>(K16/C16)*100</f>
        <v>284</v>
      </c>
      <c r="P16" s="180">
        <f t="shared" si="4"/>
        <v>284</v>
      </c>
    </row>
    <row r="17" spans="1:16" ht="30">
      <c r="A17" s="72" t="s">
        <v>75</v>
      </c>
      <c r="B17" s="188" t="s">
        <v>129</v>
      </c>
      <c r="C17" s="183">
        <f t="shared" si="0"/>
        <v>795</v>
      </c>
      <c r="D17" s="183">
        <v>795</v>
      </c>
      <c r="E17" s="183"/>
      <c r="F17" s="183"/>
      <c r="G17" s="183">
        <f t="shared" si="1"/>
        <v>795</v>
      </c>
      <c r="H17" s="179">
        <v>795</v>
      </c>
      <c r="I17" s="183"/>
      <c r="J17" s="183"/>
      <c r="K17" s="183">
        <f t="shared" si="2"/>
        <v>543</v>
      </c>
      <c r="L17" s="179">
        <v>543</v>
      </c>
      <c r="M17" s="179"/>
      <c r="N17" s="179"/>
      <c r="O17" s="180">
        <f t="shared" si="3"/>
        <v>68.30188679245282</v>
      </c>
      <c r="P17" s="180">
        <f t="shared" si="4"/>
        <v>68.30188679245282</v>
      </c>
    </row>
    <row r="18" spans="1:16" ht="15.75">
      <c r="A18" s="72" t="s">
        <v>76</v>
      </c>
      <c r="B18" s="188" t="s">
        <v>130</v>
      </c>
      <c r="C18" s="183">
        <f>SUM(D18:F18)</f>
        <v>9047</v>
      </c>
      <c r="D18" s="183">
        <f>SUM(D19:D33)-D19-D28</f>
        <v>9047</v>
      </c>
      <c r="E18" s="183"/>
      <c r="F18" s="183"/>
      <c r="G18" s="183">
        <f t="shared" si="1"/>
        <v>9047</v>
      </c>
      <c r="H18" s="183">
        <f>SUM(H19:H33)-H19-H28</f>
        <v>9047</v>
      </c>
      <c r="I18" s="183"/>
      <c r="J18" s="183"/>
      <c r="K18" s="183">
        <f>SUM(L18:N18)</f>
        <v>7641</v>
      </c>
      <c r="L18" s="183">
        <f>SUM(L19:L33)-L19-L28</f>
        <v>7641</v>
      </c>
      <c r="M18" s="179"/>
      <c r="N18" s="179"/>
      <c r="O18" s="180">
        <f t="shared" si="3"/>
        <v>84.45893666408755</v>
      </c>
      <c r="P18" s="180">
        <f t="shared" si="4"/>
        <v>84.45893666408755</v>
      </c>
    </row>
    <row r="19" spans="1:16" ht="15.75">
      <c r="A19" s="72"/>
      <c r="B19" s="188" t="s">
        <v>77</v>
      </c>
      <c r="C19" s="183">
        <f t="shared" si="0"/>
        <v>2640</v>
      </c>
      <c r="D19" s="179">
        <f>SUM(D20:D22)</f>
        <v>2640</v>
      </c>
      <c r="E19" s="179"/>
      <c r="F19" s="179"/>
      <c r="G19" s="179">
        <f t="shared" si="1"/>
        <v>2640</v>
      </c>
      <c r="H19" s="179">
        <f>SUM(H20:H22)</f>
        <v>2640</v>
      </c>
      <c r="I19" s="179"/>
      <c r="J19" s="179"/>
      <c r="K19" s="183">
        <f>SUM(L19:N19)</f>
        <v>1385</v>
      </c>
      <c r="L19" s="179">
        <f>SUM(L20:L22)</f>
        <v>1385</v>
      </c>
      <c r="M19" s="179"/>
      <c r="N19" s="179"/>
      <c r="O19" s="180">
        <f>(K19/C19)*100</f>
        <v>52.46212121212122</v>
      </c>
      <c r="P19" s="180">
        <f t="shared" si="4"/>
        <v>52.46212121212122</v>
      </c>
    </row>
    <row r="20" spans="1:16" ht="15.75">
      <c r="A20" s="72" t="s">
        <v>78</v>
      </c>
      <c r="B20" s="189" t="s">
        <v>225</v>
      </c>
      <c r="C20" s="179">
        <f>SUM(D20:F20)</f>
        <v>1870</v>
      </c>
      <c r="D20" s="179">
        <v>1870</v>
      </c>
      <c r="E20" s="179"/>
      <c r="F20" s="179"/>
      <c r="G20" s="179">
        <f>SUM(H20:J20)</f>
        <v>1870</v>
      </c>
      <c r="H20" s="179">
        <v>1870</v>
      </c>
      <c r="I20" s="179"/>
      <c r="J20" s="179"/>
      <c r="K20" s="179">
        <f t="shared" si="2"/>
        <v>985</v>
      </c>
      <c r="L20" s="179">
        <v>985</v>
      </c>
      <c r="M20" s="179"/>
      <c r="N20" s="179"/>
      <c r="O20" s="180">
        <f>(K20/C20)*100</f>
        <v>52.67379679144385</v>
      </c>
      <c r="P20" s="180">
        <f t="shared" si="4"/>
        <v>52.67379679144385</v>
      </c>
    </row>
    <row r="21" spans="1:16" ht="15.75">
      <c r="A21" s="72" t="s">
        <v>78</v>
      </c>
      <c r="B21" s="189" t="s">
        <v>131</v>
      </c>
      <c r="C21" s="179">
        <f>SUM(D21:F21)</f>
        <v>500</v>
      </c>
      <c r="D21" s="179">
        <v>500</v>
      </c>
      <c r="E21" s="179"/>
      <c r="F21" s="179"/>
      <c r="G21" s="179">
        <f>SUM(H21:J21)</f>
        <v>500</v>
      </c>
      <c r="H21" s="179">
        <v>500</v>
      </c>
      <c r="I21" s="179"/>
      <c r="J21" s="179"/>
      <c r="K21" s="179">
        <f t="shared" si="2"/>
        <v>339</v>
      </c>
      <c r="L21" s="179">
        <v>339</v>
      </c>
      <c r="M21" s="179"/>
      <c r="N21" s="179"/>
      <c r="O21" s="180">
        <f>(K21/C21)*100</f>
        <v>67.80000000000001</v>
      </c>
      <c r="P21" s="180">
        <f t="shared" si="4"/>
        <v>67.80000000000001</v>
      </c>
    </row>
    <row r="22" spans="1:16" ht="15.75">
      <c r="A22" s="72" t="s">
        <v>78</v>
      </c>
      <c r="B22" s="189" t="s">
        <v>226</v>
      </c>
      <c r="C22" s="179">
        <f aca="true" t="shared" si="5" ref="C22:C39">SUM(D22:F22)</f>
        <v>270</v>
      </c>
      <c r="D22" s="179">
        <v>270</v>
      </c>
      <c r="E22" s="179"/>
      <c r="F22" s="179"/>
      <c r="G22" s="179">
        <f aca="true" t="shared" si="6" ref="G22:G39">SUM(H22:J22)</f>
        <v>270</v>
      </c>
      <c r="H22" s="179">
        <v>270</v>
      </c>
      <c r="I22" s="179"/>
      <c r="J22" s="179"/>
      <c r="K22" s="179">
        <f t="shared" si="2"/>
        <v>61</v>
      </c>
      <c r="L22" s="179">
        <v>61</v>
      </c>
      <c r="M22" s="179"/>
      <c r="N22" s="179"/>
      <c r="O22" s="180">
        <f>(K22/C22)*100</f>
        <v>22.59259259259259</v>
      </c>
      <c r="P22" s="180">
        <f t="shared" si="4"/>
        <v>22.59259259259259</v>
      </c>
    </row>
    <row r="23" spans="1:16" ht="15.75">
      <c r="A23" s="72" t="s">
        <v>75</v>
      </c>
      <c r="B23" s="189" t="s">
        <v>408</v>
      </c>
      <c r="C23" s="181">
        <f t="shared" si="5"/>
        <v>1990</v>
      </c>
      <c r="D23" s="179">
        <v>1990</v>
      </c>
      <c r="E23" s="179"/>
      <c r="F23" s="179"/>
      <c r="G23" s="181">
        <f t="shared" si="6"/>
        <v>1990</v>
      </c>
      <c r="H23" s="179">
        <v>1990</v>
      </c>
      <c r="I23" s="179"/>
      <c r="J23" s="179"/>
      <c r="K23" s="181">
        <f t="shared" si="2"/>
        <v>1279</v>
      </c>
      <c r="L23" s="179">
        <v>1279</v>
      </c>
      <c r="M23" s="179"/>
      <c r="N23" s="179"/>
      <c r="O23" s="180">
        <f>(K23/C23)*100</f>
        <v>64.2713567839196</v>
      </c>
      <c r="P23" s="180">
        <f t="shared" si="4"/>
        <v>64.2713567839196</v>
      </c>
    </row>
    <row r="24" spans="1:16" ht="15.75">
      <c r="A24" s="72"/>
      <c r="B24" s="189" t="s">
        <v>434</v>
      </c>
      <c r="C24" s="181"/>
      <c r="D24" s="179"/>
      <c r="E24" s="179"/>
      <c r="F24" s="179"/>
      <c r="G24" s="181"/>
      <c r="H24" s="179"/>
      <c r="I24" s="179"/>
      <c r="J24" s="179"/>
      <c r="K24" s="181">
        <f t="shared" si="2"/>
        <v>470</v>
      </c>
      <c r="L24" s="179">
        <v>470</v>
      </c>
      <c r="M24" s="179"/>
      <c r="N24" s="179"/>
      <c r="O24" s="180"/>
      <c r="P24" s="180"/>
    </row>
    <row r="25" spans="1:16" ht="15.75">
      <c r="A25" s="72"/>
      <c r="B25" s="189" t="s">
        <v>409</v>
      </c>
      <c r="C25" s="181">
        <f t="shared" si="5"/>
        <v>470</v>
      </c>
      <c r="D25" s="179">
        <v>470</v>
      </c>
      <c r="E25" s="179"/>
      <c r="F25" s="179"/>
      <c r="G25" s="181">
        <f t="shared" si="6"/>
        <v>470</v>
      </c>
      <c r="H25" s="179">
        <v>470</v>
      </c>
      <c r="I25" s="179"/>
      <c r="J25" s="179"/>
      <c r="K25" s="181">
        <f t="shared" si="2"/>
        <v>330</v>
      </c>
      <c r="L25" s="179">
        <v>330</v>
      </c>
      <c r="M25" s="179"/>
      <c r="N25" s="179"/>
      <c r="O25" s="180">
        <f aca="true" t="shared" si="7" ref="O25:O34">(K25/C25)*100</f>
        <v>70.2127659574468</v>
      </c>
      <c r="P25" s="180">
        <f aca="true" t="shared" si="8" ref="P25:P34">(K25/G25)*100</f>
        <v>70.2127659574468</v>
      </c>
    </row>
    <row r="26" spans="1:16" ht="15.75">
      <c r="A26" s="72"/>
      <c r="B26" s="189" t="s">
        <v>410</v>
      </c>
      <c r="C26" s="181">
        <f t="shared" si="5"/>
        <v>1795</v>
      </c>
      <c r="D26" s="179">
        <v>1795</v>
      </c>
      <c r="E26" s="179"/>
      <c r="F26" s="179"/>
      <c r="G26" s="181">
        <f t="shared" si="6"/>
        <v>1795</v>
      </c>
      <c r="H26" s="179">
        <v>1795</v>
      </c>
      <c r="I26" s="179"/>
      <c r="J26" s="179"/>
      <c r="K26" s="181">
        <f t="shared" si="2"/>
        <v>918</v>
      </c>
      <c r="L26" s="179">
        <v>918</v>
      </c>
      <c r="M26" s="179"/>
      <c r="N26" s="179"/>
      <c r="O26" s="180">
        <f t="shared" si="7"/>
        <v>51.14206128133705</v>
      </c>
      <c r="P26" s="180">
        <f t="shared" si="8"/>
        <v>51.14206128133705</v>
      </c>
    </row>
    <row r="27" spans="1:16" ht="15.75">
      <c r="A27" s="72"/>
      <c r="B27" s="189" t="s">
        <v>411</v>
      </c>
      <c r="C27" s="181">
        <f>SUM(D27:F27)</f>
        <v>15</v>
      </c>
      <c r="D27" s="179">
        <v>15</v>
      </c>
      <c r="E27" s="179"/>
      <c r="F27" s="179"/>
      <c r="G27" s="181">
        <f t="shared" si="6"/>
        <v>15</v>
      </c>
      <c r="H27" s="179">
        <v>15</v>
      </c>
      <c r="I27" s="179"/>
      <c r="J27" s="179"/>
      <c r="K27" s="181">
        <f t="shared" si="2"/>
        <v>705</v>
      </c>
      <c r="L27" s="179">
        <v>705</v>
      </c>
      <c r="M27" s="179"/>
      <c r="N27" s="179"/>
      <c r="O27" s="180">
        <f t="shared" si="7"/>
        <v>4700</v>
      </c>
      <c r="P27" s="180">
        <f t="shared" si="8"/>
        <v>4700</v>
      </c>
    </row>
    <row r="28" spans="1:16" ht="15.75">
      <c r="A28" s="72"/>
      <c r="B28" s="188" t="s">
        <v>412</v>
      </c>
      <c r="C28" s="181">
        <f>SUM(D28:F28)</f>
        <v>2137</v>
      </c>
      <c r="D28" s="179">
        <f>SUM(D29:D33)</f>
        <v>2137</v>
      </c>
      <c r="E28" s="179"/>
      <c r="F28" s="179"/>
      <c r="G28" s="181">
        <f t="shared" si="6"/>
        <v>2137</v>
      </c>
      <c r="H28" s="179">
        <f>SUM(H29:H33)</f>
        <v>2137</v>
      </c>
      <c r="I28" s="179"/>
      <c r="J28" s="179"/>
      <c r="K28" s="181">
        <f t="shared" si="2"/>
        <v>2554</v>
      </c>
      <c r="L28" s="179">
        <f>SUM(L29:L33)</f>
        <v>2554</v>
      </c>
      <c r="M28" s="179"/>
      <c r="N28" s="179"/>
      <c r="O28" s="180">
        <f t="shared" si="7"/>
        <v>119.51333645297146</v>
      </c>
      <c r="P28" s="180">
        <f t="shared" si="8"/>
        <v>119.51333645297146</v>
      </c>
    </row>
    <row r="29" spans="1:16" ht="15.75">
      <c r="A29" s="72"/>
      <c r="B29" s="189" t="s">
        <v>413</v>
      </c>
      <c r="C29" s="181">
        <f t="shared" si="5"/>
        <v>120</v>
      </c>
      <c r="D29" s="179">
        <v>120</v>
      </c>
      <c r="E29" s="179"/>
      <c r="F29" s="179"/>
      <c r="G29" s="181">
        <f>SUM(H29:J29)</f>
        <v>120</v>
      </c>
      <c r="H29" s="179">
        <v>120</v>
      </c>
      <c r="I29" s="179"/>
      <c r="J29" s="179"/>
      <c r="K29" s="181">
        <f t="shared" si="2"/>
        <v>34</v>
      </c>
      <c r="L29" s="179">
        <v>34</v>
      </c>
      <c r="M29" s="179"/>
      <c r="N29" s="179"/>
      <c r="O29" s="180">
        <f t="shared" si="7"/>
        <v>28.333333333333332</v>
      </c>
      <c r="P29" s="180">
        <f t="shared" si="8"/>
        <v>28.333333333333332</v>
      </c>
    </row>
    <row r="30" spans="1:16" ht="15.75">
      <c r="A30" s="72"/>
      <c r="B30" s="189" t="s">
        <v>414</v>
      </c>
      <c r="C30" s="181">
        <f t="shared" si="5"/>
        <v>300</v>
      </c>
      <c r="D30" s="179">
        <v>300</v>
      </c>
      <c r="E30" s="179"/>
      <c r="F30" s="179"/>
      <c r="G30" s="181">
        <f>SUM(H30:J30)</f>
        <v>300</v>
      </c>
      <c r="H30" s="179">
        <v>300</v>
      </c>
      <c r="I30" s="179"/>
      <c r="J30" s="179"/>
      <c r="K30" s="181">
        <f t="shared" si="2"/>
        <v>49</v>
      </c>
      <c r="L30" s="179">
        <v>49</v>
      </c>
      <c r="M30" s="179"/>
      <c r="N30" s="179"/>
      <c r="O30" s="180">
        <f t="shared" si="7"/>
        <v>16.333333333333332</v>
      </c>
      <c r="P30" s="180">
        <f t="shared" si="8"/>
        <v>16.333333333333332</v>
      </c>
    </row>
    <row r="31" spans="1:16" ht="15.75">
      <c r="A31" s="72"/>
      <c r="B31" s="189" t="s">
        <v>415</v>
      </c>
      <c r="C31" s="181">
        <f t="shared" si="5"/>
        <v>420</v>
      </c>
      <c r="D31" s="179">
        <v>420</v>
      </c>
      <c r="E31" s="179"/>
      <c r="F31" s="179"/>
      <c r="G31" s="181">
        <f>SUM(H31:J31)</f>
        <v>420</v>
      </c>
      <c r="H31" s="179">
        <v>420</v>
      </c>
      <c r="I31" s="179"/>
      <c r="J31" s="179"/>
      <c r="K31" s="181">
        <f t="shared" si="2"/>
        <v>13</v>
      </c>
      <c r="L31" s="179">
        <v>13</v>
      </c>
      <c r="M31" s="179"/>
      <c r="N31" s="179"/>
      <c r="O31" s="180">
        <f t="shared" si="7"/>
        <v>3.0952380952380953</v>
      </c>
      <c r="P31" s="180">
        <f t="shared" si="8"/>
        <v>3.0952380952380953</v>
      </c>
    </row>
    <row r="32" spans="1:16" ht="15.75">
      <c r="A32" s="72"/>
      <c r="B32" s="189" t="s">
        <v>416</v>
      </c>
      <c r="C32" s="181">
        <f t="shared" si="5"/>
        <v>652</v>
      </c>
      <c r="D32" s="179">
        <v>652</v>
      </c>
      <c r="E32" s="179"/>
      <c r="F32" s="179"/>
      <c r="G32" s="181">
        <f>SUM(H32:J32)</f>
        <v>652</v>
      </c>
      <c r="H32" s="179">
        <v>652</v>
      </c>
      <c r="I32" s="179"/>
      <c r="J32" s="179"/>
      <c r="K32" s="181">
        <f t="shared" si="2"/>
        <v>2220</v>
      </c>
      <c r="L32" s="179">
        <v>2220</v>
      </c>
      <c r="M32" s="179"/>
      <c r="N32" s="179"/>
      <c r="O32" s="180">
        <f t="shared" si="7"/>
        <v>340.49079754601223</v>
      </c>
      <c r="P32" s="180">
        <f t="shared" si="8"/>
        <v>340.49079754601223</v>
      </c>
    </row>
    <row r="33" spans="1:16" ht="15.75">
      <c r="A33" s="72"/>
      <c r="B33" s="189" t="s">
        <v>418</v>
      </c>
      <c r="C33" s="181">
        <f t="shared" si="5"/>
        <v>645</v>
      </c>
      <c r="D33" s="179">
        <v>645</v>
      </c>
      <c r="E33" s="179"/>
      <c r="F33" s="179"/>
      <c r="G33" s="181">
        <f>SUM(H33:J33)</f>
        <v>645</v>
      </c>
      <c r="H33" s="179">
        <v>645</v>
      </c>
      <c r="I33" s="179"/>
      <c r="J33" s="179"/>
      <c r="K33" s="181">
        <f>SUM(L33:N33)</f>
        <v>238</v>
      </c>
      <c r="L33" s="179">
        <v>238</v>
      </c>
      <c r="M33" s="179"/>
      <c r="N33" s="179"/>
      <c r="O33" s="180">
        <f t="shared" si="7"/>
        <v>36.89922480620155</v>
      </c>
      <c r="P33" s="180">
        <f t="shared" si="8"/>
        <v>36.89922480620155</v>
      </c>
    </row>
    <row r="34" spans="1:16" ht="30">
      <c r="A34" s="72" t="s">
        <v>107</v>
      </c>
      <c r="B34" s="188" t="s">
        <v>132</v>
      </c>
      <c r="C34" s="183">
        <f t="shared" si="5"/>
        <v>100</v>
      </c>
      <c r="D34" s="183">
        <v>100</v>
      </c>
      <c r="E34" s="183"/>
      <c r="F34" s="183"/>
      <c r="G34" s="183">
        <f t="shared" si="6"/>
        <v>100</v>
      </c>
      <c r="H34" s="179">
        <v>100</v>
      </c>
      <c r="I34" s="183"/>
      <c r="J34" s="183"/>
      <c r="K34" s="183">
        <f t="shared" si="2"/>
        <v>9</v>
      </c>
      <c r="L34" s="179">
        <v>9</v>
      </c>
      <c r="M34" s="179"/>
      <c r="N34" s="179"/>
      <c r="O34" s="180">
        <f t="shared" si="7"/>
        <v>9</v>
      </c>
      <c r="P34" s="180">
        <f t="shared" si="8"/>
        <v>9</v>
      </c>
    </row>
    <row r="35" spans="1:16" ht="30">
      <c r="A35" s="72" t="s">
        <v>108</v>
      </c>
      <c r="B35" s="188" t="s">
        <v>133</v>
      </c>
      <c r="C35" s="183">
        <f t="shared" si="5"/>
        <v>6210</v>
      </c>
      <c r="D35" s="183">
        <f>SUM(D36:D39)</f>
        <v>6210</v>
      </c>
      <c r="E35" s="183"/>
      <c r="F35" s="183"/>
      <c r="G35" s="183">
        <f t="shared" si="6"/>
        <v>6210</v>
      </c>
      <c r="H35" s="183">
        <f>SUM(H36:H39)</f>
        <v>6210</v>
      </c>
      <c r="I35" s="183"/>
      <c r="J35" s="183"/>
      <c r="K35" s="183">
        <f t="shared" si="2"/>
        <v>5537</v>
      </c>
      <c r="L35" s="183">
        <f>SUM(L36:L39)</f>
        <v>5537</v>
      </c>
      <c r="M35" s="179"/>
      <c r="N35" s="179"/>
      <c r="O35" s="180">
        <f aca="true" t="shared" si="9" ref="O35:O45">(K35/C35)*100</f>
        <v>89.16264090177134</v>
      </c>
      <c r="P35" s="180">
        <f aca="true" t="shared" si="10" ref="P35:P47">(K35/G35)*100</f>
        <v>89.16264090177134</v>
      </c>
    </row>
    <row r="36" spans="1:16" ht="15.75">
      <c r="A36" s="72" t="s">
        <v>109</v>
      </c>
      <c r="B36" s="189" t="s">
        <v>134</v>
      </c>
      <c r="C36" s="179">
        <f t="shared" si="5"/>
        <v>2646</v>
      </c>
      <c r="D36" s="179">
        <v>2646</v>
      </c>
      <c r="E36" s="179"/>
      <c r="F36" s="179"/>
      <c r="G36" s="179">
        <f t="shared" si="6"/>
        <v>2646</v>
      </c>
      <c r="H36" s="179">
        <v>2646</v>
      </c>
      <c r="I36" s="179"/>
      <c r="J36" s="179"/>
      <c r="K36" s="179">
        <f t="shared" si="2"/>
        <v>1794</v>
      </c>
      <c r="L36" s="179">
        <v>1794</v>
      </c>
      <c r="M36" s="179"/>
      <c r="N36" s="179"/>
      <c r="O36" s="180">
        <f t="shared" si="9"/>
        <v>67.80045351473923</v>
      </c>
      <c r="P36" s="180">
        <f t="shared" si="10"/>
        <v>67.80045351473923</v>
      </c>
    </row>
    <row r="37" spans="1:16" ht="15.75">
      <c r="A37" s="72" t="s">
        <v>110</v>
      </c>
      <c r="B37" s="190" t="s">
        <v>135</v>
      </c>
      <c r="C37" s="181">
        <f t="shared" si="5"/>
        <v>1097</v>
      </c>
      <c r="D37" s="179">
        <v>1097</v>
      </c>
      <c r="E37" s="179"/>
      <c r="F37" s="179"/>
      <c r="G37" s="179">
        <f>SUM(H37:J37)</f>
        <v>1097</v>
      </c>
      <c r="H37" s="179">
        <v>1097</v>
      </c>
      <c r="I37" s="114"/>
      <c r="J37" s="114"/>
      <c r="K37" s="181">
        <f t="shared" si="2"/>
        <v>428</v>
      </c>
      <c r="L37" s="179">
        <v>428</v>
      </c>
      <c r="M37" s="179"/>
      <c r="N37" s="179"/>
      <c r="O37" s="180">
        <f t="shared" si="9"/>
        <v>39.015496809480396</v>
      </c>
      <c r="P37" s="180">
        <f t="shared" si="10"/>
        <v>39.015496809480396</v>
      </c>
    </row>
    <row r="38" spans="1:16" ht="15.75">
      <c r="A38" s="72" t="s">
        <v>111</v>
      </c>
      <c r="B38" s="189" t="s">
        <v>136</v>
      </c>
      <c r="C38" s="181">
        <f t="shared" si="5"/>
        <v>5</v>
      </c>
      <c r="D38" s="179">
        <v>5</v>
      </c>
      <c r="E38" s="179"/>
      <c r="F38" s="114"/>
      <c r="G38" s="181">
        <f t="shared" si="6"/>
        <v>5</v>
      </c>
      <c r="H38" s="179">
        <v>5</v>
      </c>
      <c r="I38" s="114"/>
      <c r="J38" s="114"/>
      <c r="K38" s="181">
        <f t="shared" si="2"/>
        <v>30</v>
      </c>
      <c r="L38" s="179">
        <v>30</v>
      </c>
      <c r="M38" s="179"/>
      <c r="N38" s="179"/>
      <c r="O38" s="180">
        <f t="shared" si="9"/>
        <v>600</v>
      </c>
      <c r="P38" s="180">
        <f t="shared" si="10"/>
        <v>600</v>
      </c>
    </row>
    <row r="39" spans="1:16" ht="15.75">
      <c r="A39" s="72"/>
      <c r="B39" s="189" t="s">
        <v>417</v>
      </c>
      <c r="C39" s="181">
        <f t="shared" si="5"/>
        <v>2462</v>
      </c>
      <c r="D39" s="179">
        <v>2462</v>
      </c>
      <c r="E39" s="179"/>
      <c r="F39" s="114"/>
      <c r="G39" s="181">
        <f t="shared" si="6"/>
        <v>2462</v>
      </c>
      <c r="H39" s="179">
        <v>2462</v>
      </c>
      <c r="I39" s="114"/>
      <c r="J39" s="114"/>
      <c r="K39" s="181">
        <f t="shared" si="2"/>
        <v>3285</v>
      </c>
      <c r="L39" s="179">
        <v>3285</v>
      </c>
      <c r="M39" s="179"/>
      <c r="N39" s="179"/>
      <c r="O39" s="180">
        <f t="shared" si="9"/>
        <v>133.4281072298944</v>
      </c>
      <c r="P39" s="180">
        <f t="shared" si="10"/>
        <v>133.4281072298944</v>
      </c>
    </row>
    <row r="40" spans="1:16" ht="15.75">
      <c r="A40" s="72" t="s">
        <v>112</v>
      </c>
      <c r="B40" s="189" t="s">
        <v>113</v>
      </c>
      <c r="C40" s="181">
        <f>C11+C17+C18+C34+C35</f>
        <v>18392</v>
      </c>
      <c r="D40" s="181">
        <f>D11+D17+D18+D34+D35</f>
        <v>18392</v>
      </c>
      <c r="E40" s="181"/>
      <c r="F40" s="181"/>
      <c r="G40" s="181">
        <f aca="true" t="shared" si="11" ref="G40:G47">SUM(H40:J40)</f>
        <v>18392</v>
      </c>
      <c r="H40" s="181">
        <f>H11+H17+H18+H34+H35</f>
        <v>18392</v>
      </c>
      <c r="I40" s="181"/>
      <c r="J40" s="181"/>
      <c r="K40" s="181">
        <f t="shared" si="2"/>
        <v>14837</v>
      </c>
      <c r="L40" s="181">
        <f>L11+L17+L18+L34+L35</f>
        <v>14837</v>
      </c>
      <c r="M40" s="181"/>
      <c r="N40" s="181"/>
      <c r="O40" s="180">
        <f t="shared" si="9"/>
        <v>80.67094388864724</v>
      </c>
      <c r="P40" s="180">
        <f t="shared" si="10"/>
        <v>80.67094388864724</v>
      </c>
    </row>
    <row r="41" spans="1:16" ht="15.75">
      <c r="A41" s="72" t="s">
        <v>114</v>
      </c>
      <c r="B41" s="187" t="s">
        <v>137</v>
      </c>
      <c r="C41" s="181">
        <f aca="true" t="shared" si="12" ref="C41:C47">SUM(D41:F41)</f>
        <v>1250</v>
      </c>
      <c r="D41" s="179">
        <v>1250</v>
      </c>
      <c r="E41" s="179"/>
      <c r="F41" s="114"/>
      <c r="G41" s="181">
        <f t="shared" si="11"/>
        <v>1250</v>
      </c>
      <c r="H41" s="179">
        <v>1250</v>
      </c>
      <c r="I41" s="114"/>
      <c r="J41" s="114"/>
      <c r="K41" s="181">
        <f aca="true" t="shared" si="13" ref="K41:K48">SUM(L41:N41)</f>
        <v>242</v>
      </c>
      <c r="L41" s="179">
        <v>242</v>
      </c>
      <c r="M41" s="179"/>
      <c r="N41" s="179"/>
      <c r="O41" s="180">
        <f t="shared" si="9"/>
        <v>19.36</v>
      </c>
      <c r="P41" s="180">
        <f t="shared" si="10"/>
        <v>19.36</v>
      </c>
    </row>
    <row r="42" spans="1:16" ht="15.75">
      <c r="A42" s="72" t="s">
        <v>115</v>
      </c>
      <c r="B42" s="187" t="s">
        <v>138</v>
      </c>
      <c r="C42" s="181">
        <f t="shared" si="12"/>
        <v>25875</v>
      </c>
      <c r="D42" s="179">
        <f>SUM(D43:D45)</f>
        <v>25875</v>
      </c>
      <c r="E42" s="179"/>
      <c r="F42" s="114"/>
      <c r="G42" s="181">
        <f t="shared" si="11"/>
        <v>25875</v>
      </c>
      <c r="H42" s="179">
        <f>SUM(H43:H45)</f>
        <v>25875</v>
      </c>
      <c r="I42" s="114"/>
      <c r="J42" s="114"/>
      <c r="K42" s="181">
        <f t="shared" si="13"/>
        <v>3521</v>
      </c>
      <c r="L42" s="179">
        <f>SUM(L43:L45)</f>
        <v>3521</v>
      </c>
      <c r="M42" s="179"/>
      <c r="N42" s="179"/>
      <c r="O42" s="180">
        <f t="shared" si="9"/>
        <v>13.607729468599034</v>
      </c>
      <c r="P42" s="180">
        <f t="shared" si="10"/>
        <v>13.607729468599034</v>
      </c>
    </row>
    <row r="43" spans="1:16" ht="30" customHeight="1">
      <c r="A43" s="72"/>
      <c r="B43" s="189" t="s">
        <v>116</v>
      </c>
      <c r="C43" s="181">
        <f t="shared" si="12"/>
        <v>21472</v>
      </c>
      <c r="D43" s="179">
        <v>21472</v>
      </c>
      <c r="E43" s="179"/>
      <c r="F43" s="114"/>
      <c r="G43" s="181">
        <f t="shared" si="11"/>
        <v>21472</v>
      </c>
      <c r="H43" s="179">
        <v>21472</v>
      </c>
      <c r="I43" s="114"/>
      <c r="J43" s="114"/>
      <c r="K43" s="181">
        <f t="shared" si="13"/>
        <v>3521</v>
      </c>
      <c r="L43" s="179">
        <v>3521</v>
      </c>
      <c r="M43" s="179"/>
      <c r="N43" s="179"/>
      <c r="O43" s="180">
        <f t="shared" si="9"/>
        <v>16.398099850968702</v>
      </c>
      <c r="P43" s="180">
        <f t="shared" si="10"/>
        <v>16.398099850968702</v>
      </c>
    </row>
    <row r="44" spans="1:16" ht="15.75">
      <c r="A44" s="72"/>
      <c r="B44" s="189" t="s">
        <v>117</v>
      </c>
      <c r="C44" s="181">
        <f t="shared" si="12"/>
        <v>1000</v>
      </c>
      <c r="D44" s="179">
        <v>1000</v>
      </c>
      <c r="E44" s="179"/>
      <c r="F44" s="114"/>
      <c r="G44" s="181">
        <f t="shared" si="11"/>
        <v>1000</v>
      </c>
      <c r="H44" s="179">
        <v>1000</v>
      </c>
      <c r="I44" s="114"/>
      <c r="J44" s="114"/>
      <c r="K44" s="181">
        <f t="shared" si="13"/>
        <v>0</v>
      </c>
      <c r="L44" s="179">
        <v>0</v>
      </c>
      <c r="M44" s="179"/>
      <c r="N44" s="179"/>
      <c r="O44" s="180">
        <f t="shared" si="9"/>
        <v>0</v>
      </c>
      <c r="P44" s="180">
        <f t="shared" si="10"/>
        <v>0</v>
      </c>
    </row>
    <row r="45" spans="1:16" ht="15.75">
      <c r="A45" s="72"/>
      <c r="B45" s="189" t="s">
        <v>118</v>
      </c>
      <c r="C45" s="181">
        <f t="shared" si="12"/>
        <v>3403</v>
      </c>
      <c r="D45" s="179">
        <v>3403</v>
      </c>
      <c r="E45" s="179"/>
      <c r="F45" s="114"/>
      <c r="G45" s="181">
        <f t="shared" si="11"/>
        <v>3403</v>
      </c>
      <c r="H45" s="179">
        <v>3403</v>
      </c>
      <c r="I45" s="114"/>
      <c r="J45" s="114"/>
      <c r="K45" s="181">
        <f t="shared" si="13"/>
        <v>0</v>
      </c>
      <c r="L45" s="179">
        <v>0</v>
      </c>
      <c r="M45" s="179"/>
      <c r="N45" s="179"/>
      <c r="O45" s="180">
        <f t="shared" si="9"/>
        <v>0</v>
      </c>
      <c r="P45" s="180">
        <f t="shared" si="10"/>
        <v>0</v>
      </c>
    </row>
    <row r="46" spans="1:16" ht="15.75">
      <c r="A46" s="72" t="s">
        <v>119</v>
      </c>
      <c r="B46" s="187" t="s">
        <v>139</v>
      </c>
      <c r="C46" s="181">
        <f t="shared" si="12"/>
        <v>450</v>
      </c>
      <c r="D46" s="179">
        <f>SUM(D47)</f>
        <v>450</v>
      </c>
      <c r="E46" s="179"/>
      <c r="F46" s="114"/>
      <c r="G46" s="181">
        <f t="shared" si="11"/>
        <v>450</v>
      </c>
      <c r="H46" s="179">
        <f>SUM(H47)</f>
        <v>450</v>
      </c>
      <c r="I46" s="114"/>
      <c r="J46" s="114"/>
      <c r="K46" s="181">
        <f t="shared" si="13"/>
        <v>1570</v>
      </c>
      <c r="L46" s="179">
        <f>SUM(L47:L48)</f>
        <v>1570</v>
      </c>
      <c r="M46" s="179"/>
      <c r="N46" s="179"/>
      <c r="O46" s="180">
        <f>(K46/C46)*100</f>
        <v>348.8888888888889</v>
      </c>
      <c r="P46" s="180">
        <f t="shared" si="10"/>
        <v>348.8888888888889</v>
      </c>
    </row>
    <row r="47" spans="1:16" ht="15.75">
      <c r="A47" s="72"/>
      <c r="B47" s="189" t="s">
        <v>120</v>
      </c>
      <c r="C47" s="181">
        <f t="shared" si="12"/>
        <v>450</v>
      </c>
      <c r="D47" s="179">
        <v>450</v>
      </c>
      <c r="E47" s="179"/>
      <c r="F47" s="114"/>
      <c r="G47" s="181">
        <f t="shared" si="11"/>
        <v>450</v>
      </c>
      <c r="H47" s="179">
        <v>450</v>
      </c>
      <c r="I47" s="114"/>
      <c r="J47" s="114"/>
      <c r="K47" s="181">
        <f t="shared" si="13"/>
        <v>398</v>
      </c>
      <c r="L47" s="179">
        <f>'2c.mell.'!F22</f>
        <v>398</v>
      </c>
      <c r="M47" s="179"/>
      <c r="N47" s="179"/>
      <c r="O47" s="180">
        <f>(K47/C47)*100</f>
        <v>88.44444444444444</v>
      </c>
      <c r="P47" s="180">
        <f t="shared" si="10"/>
        <v>88.44444444444444</v>
      </c>
    </row>
    <row r="48" spans="1:16" ht="15.75">
      <c r="A48" s="72"/>
      <c r="B48" s="189" t="s">
        <v>433</v>
      </c>
      <c r="C48" s="181"/>
      <c r="D48" s="179"/>
      <c r="E48" s="179"/>
      <c r="F48" s="114"/>
      <c r="G48" s="181"/>
      <c r="H48" s="179"/>
      <c r="I48" s="114"/>
      <c r="J48" s="114"/>
      <c r="K48" s="181">
        <f t="shared" si="13"/>
        <v>1172</v>
      </c>
      <c r="L48" s="179">
        <f>'2c.mell.'!F14</f>
        <v>1172</v>
      </c>
      <c r="M48" s="179"/>
      <c r="N48" s="179"/>
      <c r="O48" s="180"/>
      <c r="P48" s="180"/>
    </row>
    <row r="49" spans="1:16" ht="15.75">
      <c r="A49" s="72" t="s">
        <v>121</v>
      </c>
      <c r="B49" s="187" t="s">
        <v>140</v>
      </c>
      <c r="C49" s="181"/>
      <c r="D49" s="179"/>
      <c r="E49" s="179"/>
      <c r="F49" s="114"/>
      <c r="G49" s="181"/>
      <c r="H49" s="179"/>
      <c r="I49" s="114"/>
      <c r="J49" s="114"/>
      <c r="K49" s="181"/>
      <c r="L49" s="179"/>
      <c r="M49" s="179"/>
      <c r="N49" s="179"/>
      <c r="O49" s="180"/>
      <c r="P49" s="180"/>
    </row>
    <row r="50" spans="1:16" ht="15.75">
      <c r="A50" s="72" t="s">
        <v>122</v>
      </c>
      <c r="B50" s="187" t="s">
        <v>141</v>
      </c>
      <c r="C50" s="181"/>
      <c r="D50" s="179"/>
      <c r="E50" s="179"/>
      <c r="F50" s="114"/>
      <c r="G50" s="181"/>
      <c r="H50" s="179"/>
      <c r="I50" s="114"/>
      <c r="J50" s="114"/>
      <c r="K50" s="181"/>
      <c r="L50" s="179"/>
      <c r="M50" s="179"/>
      <c r="N50" s="179"/>
      <c r="O50" s="180"/>
      <c r="P50" s="180"/>
    </row>
    <row r="51" spans="1:16" ht="15.75">
      <c r="A51" s="72"/>
      <c r="B51" s="189" t="s">
        <v>123</v>
      </c>
      <c r="C51" s="181"/>
      <c r="D51" s="179"/>
      <c r="E51" s="179"/>
      <c r="F51" s="114"/>
      <c r="G51" s="181"/>
      <c r="H51" s="179"/>
      <c r="I51" s="114"/>
      <c r="J51" s="114"/>
      <c r="K51" s="181"/>
      <c r="L51" s="179"/>
      <c r="M51" s="179"/>
      <c r="N51" s="179"/>
      <c r="O51" s="180"/>
      <c r="P51" s="180"/>
    </row>
    <row r="52" spans="1:16" ht="15.75">
      <c r="A52" s="72"/>
      <c r="B52" s="189" t="s">
        <v>124</v>
      </c>
      <c r="C52" s="181"/>
      <c r="D52" s="179"/>
      <c r="E52" s="179"/>
      <c r="F52" s="114"/>
      <c r="G52" s="181"/>
      <c r="H52" s="179"/>
      <c r="I52" s="114"/>
      <c r="J52" s="114"/>
      <c r="K52" s="181"/>
      <c r="L52" s="179"/>
      <c r="M52" s="179"/>
      <c r="N52" s="179"/>
      <c r="O52" s="180"/>
      <c r="P52" s="180"/>
    </row>
    <row r="53" spans="1:16" ht="15.75">
      <c r="A53" s="72"/>
      <c r="B53" s="189" t="s">
        <v>125</v>
      </c>
      <c r="C53" s="181"/>
      <c r="D53" s="179"/>
      <c r="E53" s="179"/>
      <c r="F53" s="114"/>
      <c r="G53" s="181"/>
      <c r="H53" s="179"/>
      <c r="I53" s="114"/>
      <c r="J53" s="114"/>
      <c r="K53" s="181"/>
      <c r="L53" s="179"/>
      <c r="M53" s="179"/>
      <c r="N53" s="179"/>
      <c r="O53" s="180"/>
      <c r="P53" s="180"/>
    </row>
    <row r="54" spans="1:16" ht="15.75">
      <c r="A54" s="72"/>
      <c r="B54" s="189" t="s">
        <v>126</v>
      </c>
      <c r="C54" s="181"/>
      <c r="D54" s="179"/>
      <c r="E54" s="179"/>
      <c r="F54" s="114"/>
      <c r="G54" s="181"/>
      <c r="H54" s="179"/>
      <c r="I54" s="114"/>
      <c r="J54" s="114"/>
      <c r="K54" s="181"/>
      <c r="L54" s="179"/>
      <c r="M54" s="179"/>
      <c r="N54" s="179"/>
      <c r="O54" s="180"/>
      <c r="P54" s="180"/>
    </row>
    <row r="55" spans="1:16" ht="15.75">
      <c r="A55" s="72" t="s">
        <v>248</v>
      </c>
      <c r="B55" s="187" t="s">
        <v>249</v>
      </c>
      <c r="C55" s="181">
        <f>SUM(D55:F55)</f>
        <v>901</v>
      </c>
      <c r="D55" s="179">
        <v>901</v>
      </c>
      <c r="E55" s="179"/>
      <c r="F55" s="114"/>
      <c r="G55" s="181">
        <f>SUM(H55:J55)</f>
        <v>901</v>
      </c>
      <c r="H55" s="179">
        <v>901</v>
      </c>
      <c r="I55" s="114"/>
      <c r="J55" s="114"/>
      <c r="K55" s="181">
        <f>SUM(L55:N55)</f>
        <v>902</v>
      </c>
      <c r="L55" s="179">
        <v>902</v>
      </c>
      <c r="M55" s="179"/>
      <c r="N55" s="179"/>
      <c r="O55" s="180">
        <f>(K55/C55)*100</f>
        <v>100.11098779134295</v>
      </c>
      <c r="P55" s="180">
        <f>(K55/G55)*100</f>
        <v>100.11098779134295</v>
      </c>
    </row>
    <row r="56" spans="1:16" ht="15.75">
      <c r="A56" s="73"/>
      <c r="B56" s="191" t="s">
        <v>236</v>
      </c>
      <c r="C56" s="184">
        <f>SUM(C8+C9+C40+C41+C42+C46+C49+C50+C55)</f>
        <v>70657</v>
      </c>
      <c r="D56" s="184">
        <f>SUM(D8+D9+D40+D41+D42+D46+D49+D50+D55)</f>
        <v>70657</v>
      </c>
      <c r="E56" s="184">
        <f>SUM(E8+E9+E40+E41+E42+E46+E49+E50+E55)</f>
        <v>0</v>
      </c>
      <c r="F56" s="184">
        <f>SUM(F8+F9+F40+F41+F42+F46+F49+F50+F55)</f>
        <v>0</v>
      </c>
      <c r="G56" s="184">
        <f>SUM(G8+G9+G40+G41+G46+G49+G55+G42)</f>
        <v>70657</v>
      </c>
      <c r="H56" s="184">
        <f>SUM(H8+H9+H40+H41+H46+H49+H55+H42)</f>
        <v>70657</v>
      </c>
      <c r="I56" s="184">
        <f aca="true" t="shared" si="14" ref="I56:N56">SUM(I8+I9+I40+I41+I42+I46+I49+I50+I55)</f>
        <v>0</v>
      </c>
      <c r="J56" s="184">
        <f t="shared" si="14"/>
        <v>0</v>
      </c>
      <c r="K56" s="184">
        <f t="shared" si="14"/>
        <v>33704</v>
      </c>
      <c r="L56" s="184">
        <f t="shared" si="14"/>
        <v>33704</v>
      </c>
      <c r="M56" s="184">
        <f t="shared" si="14"/>
        <v>0</v>
      </c>
      <c r="N56" s="184">
        <f t="shared" si="14"/>
        <v>0</v>
      </c>
      <c r="O56" s="185">
        <f>(K56/C56)*100</f>
        <v>47.70086474093154</v>
      </c>
      <c r="P56" s="185">
        <f>(K56/G56)*100</f>
        <v>47.70086474093154</v>
      </c>
    </row>
    <row r="57" spans="3:10" ht="15.75">
      <c r="C57" s="74"/>
      <c r="D57" s="74"/>
      <c r="E57" s="74"/>
      <c r="F57" s="74"/>
      <c r="G57" s="74"/>
      <c r="H57" s="74"/>
      <c r="I57" s="74"/>
      <c r="J57" s="74"/>
    </row>
    <row r="58" spans="3:11" ht="15.75">
      <c r="C58" s="74"/>
      <c r="D58" s="124">
        <f>SUM(D56+'3. mell'!B20)</f>
        <v>94981</v>
      </c>
      <c r="E58" s="74"/>
      <c r="F58" s="124"/>
      <c r="G58" s="124"/>
      <c r="H58" s="124"/>
      <c r="I58" s="124"/>
      <c r="J58" s="124"/>
      <c r="K58" s="13">
        <f>SUM(K56+'3. mell'!D20)</f>
        <v>50803</v>
      </c>
    </row>
    <row r="59" spans="3:10" ht="15.75">
      <c r="C59" s="74"/>
      <c r="D59" s="74"/>
      <c r="E59" s="74"/>
      <c r="F59" s="74"/>
      <c r="G59" s="74"/>
      <c r="H59" s="74"/>
      <c r="I59" s="74"/>
      <c r="J59" s="74"/>
    </row>
    <row r="60" spans="3:10" ht="15.75">
      <c r="C60" s="74"/>
      <c r="D60" s="74"/>
      <c r="E60" s="74"/>
      <c r="F60" s="74"/>
      <c r="G60" s="74"/>
      <c r="H60" s="74"/>
      <c r="I60" s="74"/>
      <c r="J60" s="74"/>
    </row>
    <row r="61" spans="3:10" ht="15.75">
      <c r="C61" s="74"/>
      <c r="D61" s="74"/>
      <c r="E61" s="74"/>
      <c r="F61" s="74"/>
      <c r="G61" s="74"/>
      <c r="H61" s="74"/>
      <c r="I61" s="74"/>
      <c r="J61" s="74"/>
    </row>
    <row r="62" spans="3:10" ht="15.75">
      <c r="C62" s="74"/>
      <c r="D62" s="74"/>
      <c r="E62" s="74"/>
      <c r="F62" s="74"/>
      <c r="G62" s="74"/>
      <c r="H62" s="74"/>
      <c r="I62" s="74"/>
      <c r="J62" s="74"/>
    </row>
    <row r="63" spans="3:10" ht="15.75">
      <c r="C63" s="74"/>
      <c r="D63" s="74"/>
      <c r="E63" s="74"/>
      <c r="F63" s="74"/>
      <c r="G63" s="74"/>
      <c r="H63" s="74"/>
      <c r="I63" s="74"/>
      <c r="J63" s="74"/>
    </row>
    <row r="64" spans="3:10" ht="15.75">
      <c r="C64" s="74"/>
      <c r="D64" s="74"/>
      <c r="E64" s="74"/>
      <c r="F64" s="74"/>
      <c r="G64" s="74"/>
      <c r="H64" s="74"/>
      <c r="I64" s="74"/>
      <c r="J64" s="74"/>
    </row>
    <row r="65" spans="3:10" ht="15.75">
      <c r="C65" s="74"/>
      <c r="D65" s="74"/>
      <c r="E65" s="74"/>
      <c r="F65" s="74"/>
      <c r="G65" s="74"/>
      <c r="H65" s="74"/>
      <c r="I65" s="74"/>
      <c r="J65" s="74"/>
    </row>
    <row r="66" spans="3:10" ht="15.75">
      <c r="C66" s="74"/>
      <c r="D66" s="74"/>
      <c r="E66" s="74"/>
      <c r="F66" s="74"/>
      <c r="G66" s="74"/>
      <c r="H66" s="74"/>
      <c r="I66" s="74"/>
      <c r="J66" s="74"/>
    </row>
    <row r="67" spans="3:10" ht="15.75">
      <c r="C67" s="74"/>
      <c r="D67" s="74"/>
      <c r="E67" s="74"/>
      <c r="F67" s="74"/>
      <c r="G67" s="74"/>
      <c r="H67" s="74"/>
      <c r="I67" s="74"/>
      <c r="J67" s="74"/>
    </row>
    <row r="68" spans="3:10" ht="15.75">
      <c r="C68" s="74"/>
      <c r="D68" s="74"/>
      <c r="E68" s="74"/>
      <c r="F68" s="74"/>
      <c r="G68" s="74"/>
      <c r="H68" s="74"/>
      <c r="I68" s="74"/>
      <c r="J68" s="74"/>
    </row>
    <row r="69" spans="3:10" ht="15.75">
      <c r="C69" s="74"/>
      <c r="D69" s="74"/>
      <c r="E69" s="74"/>
      <c r="F69" s="74"/>
      <c r="G69" s="74"/>
      <c r="H69" s="74"/>
      <c r="I69" s="74"/>
      <c r="J69" s="74"/>
    </row>
    <row r="70" spans="3:10" ht="15.75">
      <c r="C70" s="74"/>
      <c r="D70" s="74"/>
      <c r="E70" s="74"/>
      <c r="F70" s="74"/>
      <c r="G70" s="74"/>
      <c r="H70" s="74"/>
      <c r="I70" s="74"/>
      <c r="J70" s="74"/>
    </row>
    <row r="71" spans="3:10" ht="15.75">
      <c r="C71" s="74"/>
      <c r="D71" s="74"/>
      <c r="E71" s="74"/>
      <c r="F71" s="74"/>
      <c r="G71" s="74"/>
      <c r="H71" s="74"/>
      <c r="I71" s="74"/>
      <c r="J71" s="74"/>
    </row>
    <row r="72" spans="3:10" ht="15.75">
      <c r="C72" s="74"/>
      <c r="D72" s="74"/>
      <c r="E72" s="74"/>
      <c r="F72" s="74"/>
      <c r="G72" s="74"/>
      <c r="H72" s="74"/>
      <c r="I72" s="74"/>
      <c r="J72" s="74"/>
    </row>
    <row r="73" spans="3:10" ht="15.75">
      <c r="C73" s="74"/>
      <c r="D73" s="74"/>
      <c r="E73" s="74"/>
      <c r="F73" s="74"/>
      <c r="G73" s="74"/>
      <c r="H73" s="74"/>
      <c r="I73" s="74"/>
      <c r="J73" s="74"/>
    </row>
    <row r="74" spans="3:10" ht="15.75">
      <c r="C74" s="74"/>
      <c r="D74" s="74"/>
      <c r="E74" s="74"/>
      <c r="F74" s="74"/>
      <c r="G74" s="74"/>
      <c r="H74" s="74"/>
      <c r="I74" s="74"/>
      <c r="J74" s="74"/>
    </row>
    <row r="75" spans="3:10" ht="15.75">
      <c r="C75" s="74"/>
      <c r="D75" s="74"/>
      <c r="E75" s="74"/>
      <c r="F75" s="74"/>
      <c r="G75" s="74"/>
      <c r="H75" s="74"/>
      <c r="I75" s="74"/>
      <c r="J75" s="74"/>
    </row>
    <row r="76" spans="3:10" ht="15.75">
      <c r="C76" s="74"/>
      <c r="D76" s="74"/>
      <c r="E76" s="74"/>
      <c r="F76" s="74"/>
      <c r="G76" s="74"/>
      <c r="H76" s="74"/>
      <c r="I76" s="74"/>
      <c r="J76" s="74"/>
    </row>
    <row r="77" spans="3:10" ht="15.75">
      <c r="C77" s="74"/>
      <c r="D77" s="74"/>
      <c r="E77" s="74"/>
      <c r="F77" s="74"/>
      <c r="G77" s="74"/>
      <c r="H77" s="74"/>
      <c r="I77" s="74"/>
      <c r="J77" s="74"/>
    </row>
    <row r="78" spans="3:10" ht="15.75">
      <c r="C78" s="74"/>
      <c r="D78" s="74"/>
      <c r="E78" s="74"/>
      <c r="F78" s="74"/>
      <c r="G78" s="74"/>
      <c r="H78" s="74"/>
      <c r="I78" s="74"/>
      <c r="J78" s="74"/>
    </row>
    <row r="79" spans="3:10" ht="15.75">
      <c r="C79" s="74"/>
      <c r="D79" s="74"/>
      <c r="E79" s="74"/>
      <c r="F79" s="74"/>
      <c r="G79" s="74"/>
      <c r="H79" s="74"/>
      <c r="I79" s="74"/>
      <c r="J79" s="74"/>
    </row>
    <row r="80" spans="3:10" ht="15.75">
      <c r="C80" s="74"/>
      <c r="D80" s="74"/>
      <c r="E80" s="74"/>
      <c r="F80" s="74"/>
      <c r="G80" s="74"/>
      <c r="H80" s="74"/>
      <c r="I80" s="74"/>
      <c r="J80" s="74"/>
    </row>
    <row r="81" spans="3:10" ht="15.75">
      <c r="C81" s="74"/>
      <c r="D81" s="74"/>
      <c r="E81" s="74"/>
      <c r="F81" s="74"/>
      <c r="G81" s="74"/>
      <c r="H81" s="74"/>
      <c r="I81" s="74"/>
      <c r="J81" s="74"/>
    </row>
    <row r="82" spans="3:10" ht="15.75">
      <c r="C82" s="74"/>
      <c r="D82" s="74"/>
      <c r="E82" s="74"/>
      <c r="F82" s="74"/>
      <c r="G82" s="74"/>
      <c r="H82" s="74"/>
      <c r="I82" s="74"/>
      <c r="J82" s="74"/>
    </row>
    <row r="83" spans="3:10" ht="15.75">
      <c r="C83" s="74"/>
      <c r="D83" s="74"/>
      <c r="E83" s="74"/>
      <c r="F83" s="74"/>
      <c r="G83" s="74"/>
      <c r="H83" s="74"/>
      <c r="I83" s="74"/>
      <c r="J83" s="74"/>
    </row>
    <row r="84" spans="3:10" ht="15.75">
      <c r="C84" s="74"/>
      <c r="D84" s="74"/>
      <c r="E84" s="74"/>
      <c r="F84" s="74"/>
      <c r="G84" s="74"/>
      <c r="H84" s="74"/>
      <c r="I84" s="74"/>
      <c r="J84" s="74"/>
    </row>
    <row r="85" spans="3:10" ht="15.75">
      <c r="C85" s="74"/>
      <c r="D85" s="74"/>
      <c r="E85" s="74"/>
      <c r="F85" s="74"/>
      <c r="G85" s="74"/>
      <c r="H85" s="74"/>
      <c r="I85" s="74"/>
      <c r="J85" s="74"/>
    </row>
    <row r="86" spans="3:10" ht="15.75">
      <c r="C86" s="74"/>
      <c r="D86" s="74"/>
      <c r="E86" s="74"/>
      <c r="F86" s="74"/>
      <c r="G86" s="74"/>
      <c r="H86" s="74"/>
      <c r="I86" s="74"/>
      <c r="J86" s="74"/>
    </row>
    <row r="87" spans="3:10" ht="15.75">
      <c r="C87" s="74"/>
      <c r="D87" s="74"/>
      <c r="E87" s="74"/>
      <c r="F87" s="74"/>
      <c r="G87" s="74"/>
      <c r="H87" s="74"/>
      <c r="I87" s="74"/>
      <c r="J87" s="74"/>
    </row>
    <row r="88" spans="3:10" ht="15.75">
      <c r="C88" s="74"/>
      <c r="D88" s="74"/>
      <c r="E88" s="74"/>
      <c r="F88" s="74"/>
      <c r="G88" s="74"/>
      <c r="H88" s="74"/>
      <c r="I88" s="74"/>
      <c r="J88" s="74"/>
    </row>
    <row r="89" spans="3:10" ht="15.75">
      <c r="C89" s="74"/>
      <c r="D89" s="74"/>
      <c r="E89" s="74"/>
      <c r="F89" s="74"/>
      <c r="G89" s="74"/>
      <c r="H89" s="74"/>
      <c r="I89" s="74"/>
      <c r="J89" s="74"/>
    </row>
    <row r="90" spans="3:10" ht="15.75">
      <c r="C90" s="74"/>
      <c r="D90" s="74"/>
      <c r="E90" s="74"/>
      <c r="F90" s="74"/>
      <c r="G90" s="74"/>
      <c r="H90" s="74"/>
      <c r="I90" s="74"/>
      <c r="J90" s="74"/>
    </row>
    <row r="91" spans="3:10" ht="15.75">
      <c r="C91" s="74"/>
      <c r="D91" s="74"/>
      <c r="E91" s="74"/>
      <c r="F91" s="74"/>
      <c r="G91" s="74"/>
      <c r="H91" s="74"/>
      <c r="I91" s="74"/>
      <c r="J91" s="74"/>
    </row>
    <row r="92" spans="3:10" ht="15.75">
      <c r="C92" s="74"/>
      <c r="D92" s="74"/>
      <c r="E92" s="74"/>
      <c r="F92" s="74"/>
      <c r="G92" s="74"/>
      <c r="H92" s="74"/>
      <c r="I92" s="74"/>
      <c r="J92" s="74"/>
    </row>
    <row r="93" spans="3:10" ht="15.75">
      <c r="C93" s="74"/>
      <c r="D93" s="74"/>
      <c r="E93" s="74"/>
      <c r="F93" s="74"/>
      <c r="G93" s="74"/>
      <c r="H93" s="74"/>
      <c r="I93" s="74"/>
      <c r="J93" s="74"/>
    </row>
    <row r="94" spans="3:10" ht="15.75">
      <c r="C94" s="74"/>
      <c r="D94" s="74"/>
      <c r="E94" s="74"/>
      <c r="F94" s="74"/>
      <c r="G94" s="74"/>
      <c r="H94" s="74"/>
      <c r="I94" s="74"/>
      <c r="J94" s="74"/>
    </row>
    <row r="95" spans="3:10" ht="15.75">
      <c r="C95" s="74"/>
      <c r="D95" s="74"/>
      <c r="E95" s="74"/>
      <c r="F95" s="74"/>
      <c r="G95" s="74"/>
      <c r="H95" s="74"/>
      <c r="I95" s="74"/>
      <c r="J95" s="74"/>
    </row>
    <row r="96" spans="3:10" ht="15.75">
      <c r="C96" s="74"/>
      <c r="D96" s="74"/>
      <c r="E96" s="74"/>
      <c r="F96" s="74"/>
      <c r="G96" s="74"/>
      <c r="H96" s="74"/>
      <c r="I96" s="74"/>
      <c r="J96" s="74"/>
    </row>
    <row r="97" spans="3:10" ht="15.75">
      <c r="C97" s="74"/>
      <c r="D97" s="74"/>
      <c r="E97" s="74"/>
      <c r="F97" s="74"/>
      <c r="G97" s="74"/>
      <c r="H97" s="74"/>
      <c r="I97" s="74"/>
      <c r="J97" s="74"/>
    </row>
    <row r="98" spans="3:10" ht="15.75">
      <c r="C98" s="74"/>
      <c r="D98" s="74"/>
      <c r="E98" s="74"/>
      <c r="F98" s="74"/>
      <c r="G98" s="74"/>
      <c r="H98" s="74"/>
      <c r="I98" s="74"/>
      <c r="J98" s="74"/>
    </row>
    <row r="99" spans="3:10" ht="15.75">
      <c r="C99" s="74"/>
      <c r="D99" s="74"/>
      <c r="E99" s="74"/>
      <c r="F99" s="74"/>
      <c r="G99" s="74"/>
      <c r="H99" s="74"/>
      <c r="I99" s="74"/>
      <c r="J99" s="74"/>
    </row>
    <row r="100" spans="3:10" ht="15.75">
      <c r="C100" s="74"/>
      <c r="D100" s="74"/>
      <c r="E100" s="74"/>
      <c r="F100" s="74"/>
      <c r="G100" s="74"/>
      <c r="H100" s="74"/>
      <c r="I100" s="74"/>
      <c r="J100" s="74"/>
    </row>
    <row r="101" spans="3:10" ht="15.75">
      <c r="C101" s="74"/>
      <c r="D101" s="74"/>
      <c r="E101" s="74"/>
      <c r="F101" s="74"/>
      <c r="G101" s="74"/>
      <c r="H101" s="74"/>
      <c r="I101" s="74"/>
      <c r="J101" s="74"/>
    </row>
    <row r="102" spans="3:10" ht="15.75">
      <c r="C102" s="74"/>
      <c r="D102" s="74"/>
      <c r="E102" s="74"/>
      <c r="F102" s="74"/>
      <c r="G102" s="74"/>
      <c r="H102" s="74"/>
      <c r="I102" s="74"/>
      <c r="J102" s="74"/>
    </row>
    <row r="103" spans="3:10" ht="15.75">
      <c r="C103" s="74"/>
      <c r="D103" s="74"/>
      <c r="E103" s="74"/>
      <c r="F103" s="74"/>
      <c r="G103" s="74"/>
      <c r="H103" s="74"/>
      <c r="I103" s="74"/>
      <c r="J103" s="74"/>
    </row>
    <row r="104" spans="3:10" ht="15.75">
      <c r="C104" s="74"/>
      <c r="D104" s="74"/>
      <c r="E104" s="74"/>
      <c r="F104" s="74"/>
      <c r="G104" s="74"/>
      <c r="H104" s="74"/>
      <c r="I104" s="74"/>
      <c r="J104" s="74"/>
    </row>
    <row r="105" spans="3:10" ht="15.75">
      <c r="C105" s="74"/>
      <c r="D105" s="74"/>
      <c r="E105" s="74"/>
      <c r="F105" s="74"/>
      <c r="G105" s="74"/>
      <c r="H105" s="74"/>
      <c r="I105" s="74"/>
      <c r="J105" s="74"/>
    </row>
    <row r="106" spans="3:10" ht="15.75">
      <c r="C106" s="74"/>
      <c r="D106" s="74"/>
      <c r="E106" s="74"/>
      <c r="F106" s="74"/>
      <c r="G106" s="74"/>
      <c r="H106" s="74"/>
      <c r="I106" s="74"/>
      <c r="J106" s="74"/>
    </row>
    <row r="107" spans="3:10" ht="15.75">
      <c r="C107" s="74"/>
      <c r="D107" s="74"/>
      <c r="E107" s="74"/>
      <c r="F107" s="74"/>
      <c r="G107" s="74"/>
      <c r="H107" s="74"/>
      <c r="I107" s="74"/>
      <c r="J107" s="74"/>
    </row>
    <row r="108" spans="3:10" ht="15.75">
      <c r="C108" s="74"/>
      <c r="D108" s="74"/>
      <c r="E108" s="74"/>
      <c r="F108" s="74"/>
      <c r="G108" s="74"/>
      <c r="H108" s="74"/>
      <c r="I108" s="74"/>
      <c r="J108" s="74"/>
    </row>
    <row r="109" spans="3:10" ht="15.75">
      <c r="C109" s="74"/>
      <c r="D109" s="74"/>
      <c r="E109" s="74"/>
      <c r="F109" s="74"/>
      <c r="G109" s="74"/>
      <c r="H109" s="74"/>
      <c r="I109" s="74"/>
      <c r="J109" s="74"/>
    </row>
    <row r="110" spans="3:10" ht="15.75">
      <c r="C110" s="74"/>
      <c r="D110" s="74"/>
      <c r="E110" s="74"/>
      <c r="F110" s="74"/>
      <c r="G110" s="74"/>
      <c r="H110" s="74"/>
      <c r="I110" s="74"/>
      <c r="J110" s="74"/>
    </row>
    <row r="111" spans="3:10" ht="15.75">
      <c r="C111" s="74"/>
      <c r="D111" s="74"/>
      <c r="E111" s="74"/>
      <c r="F111" s="74"/>
      <c r="G111" s="74"/>
      <c r="H111" s="74"/>
      <c r="I111" s="74"/>
      <c r="J111" s="74"/>
    </row>
    <row r="112" spans="3:10" ht="15.75">
      <c r="C112" s="74"/>
      <c r="D112" s="74"/>
      <c r="E112" s="74"/>
      <c r="F112" s="74"/>
      <c r="G112" s="74"/>
      <c r="H112" s="74"/>
      <c r="I112" s="74"/>
      <c r="J112" s="74"/>
    </row>
    <row r="113" spans="3:10" ht="15.75">
      <c r="C113" s="74"/>
      <c r="D113" s="74"/>
      <c r="E113" s="74"/>
      <c r="F113" s="74"/>
      <c r="G113" s="74"/>
      <c r="H113" s="74"/>
      <c r="I113" s="74"/>
      <c r="J113" s="74"/>
    </row>
    <row r="114" spans="3:10" ht="15.75">
      <c r="C114" s="74"/>
      <c r="D114" s="74"/>
      <c r="E114" s="74"/>
      <c r="F114" s="74"/>
      <c r="G114" s="74"/>
      <c r="H114" s="74"/>
      <c r="I114" s="74"/>
      <c r="J114" s="74"/>
    </row>
    <row r="115" spans="3:10" ht="15.75">
      <c r="C115" s="74"/>
      <c r="D115" s="74"/>
      <c r="E115" s="74"/>
      <c r="F115" s="74"/>
      <c r="G115" s="74"/>
      <c r="H115" s="74"/>
      <c r="I115" s="74"/>
      <c r="J115" s="74"/>
    </row>
    <row r="116" spans="3:10" ht="15.75">
      <c r="C116" s="74"/>
      <c r="D116" s="74"/>
      <c r="E116" s="74"/>
      <c r="F116" s="74"/>
      <c r="G116" s="74"/>
      <c r="H116" s="74"/>
      <c r="I116" s="74"/>
      <c r="J116" s="74"/>
    </row>
    <row r="117" spans="3:10" ht="15.75">
      <c r="C117" s="74"/>
      <c r="D117" s="74"/>
      <c r="E117" s="74"/>
      <c r="F117" s="74"/>
      <c r="G117" s="74"/>
      <c r="H117" s="74"/>
      <c r="I117" s="74"/>
      <c r="J117" s="74"/>
    </row>
    <row r="118" spans="3:10" ht="15.75">
      <c r="C118" s="74"/>
      <c r="D118" s="74"/>
      <c r="E118" s="74"/>
      <c r="F118" s="74"/>
      <c r="G118" s="74"/>
      <c r="H118" s="74"/>
      <c r="I118" s="74"/>
      <c r="J118" s="74"/>
    </row>
    <row r="119" spans="3:10" ht="15.75">
      <c r="C119" s="74"/>
      <c r="D119" s="74"/>
      <c r="E119" s="74"/>
      <c r="F119" s="74"/>
      <c r="G119" s="74"/>
      <c r="H119" s="74"/>
      <c r="I119" s="74"/>
      <c r="J119" s="74"/>
    </row>
    <row r="120" spans="3:10" ht="15.75">
      <c r="C120" s="74"/>
      <c r="D120" s="74"/>
      <c r="E120" s="74"/>
      <c r="F120" s="74"/>
      <c r="G120" s="74"/>
      <c r="H120" s="74"/>
      <c r="I120" s="74"/>
      <c r="J120" s="74"/>
    </row>
    <row r="121" spans="3:10" ht="15.75">
      <c r="C121" s="74"/>
      <c r="D121" s="74"/>
      <c r="E121" s="74"/>
      <c r="F121" s="74"/>
      <c r="G121" s="74"/>
      <c r="H121" s="74"/>
      <c r="I121" s="74"/>
      <c r="J121" s="74"/>
    </row>
    <row r="122" spans="3:10" ht="15.75">
      <c r="C122" s="74"/>
      <c r="D122" s="74"/>
      <c r="E122" s="74"/>
      <c r="F122" s="74"/>
      <c r="G122" s="74"/>
      <c r="H122" s="74"/>
      <c r="I122" s="74"/>
      <c r="J122" s="74"/>
    </row>
    <row r="123" spans="3:10" ht="15.75">
      <c r="C123" s="74"/>
      <c r="D123" s="74"/>
      <c r="E123" s="74"/>
      <c r="F123" s="74"/>
      <c r="G123" s="74"/>
      <c r="H123" s="74"/>
      <c r="I123" s="74"/>
      <c r="J123" s="74"/>
    </row>
    <row r="124" spans="3:10" ht="15.75">
      <c r="C124" s="74"/>
      <c r="D124" s="74"/>
      <c r="E124" s="74"/>
      <c r="F124" s="74"/>
      <c r="G124" s="74"/>
      <c r="H124" s="74"/>
      <c r="I124" s="74"/>
      <c r="J124" s="74"/>
    </row>
    <row r="125" spans="3:10" ht="15.75">
      <c r="C125" s="74"/>
      <c r="D125" s="74"/>
      <c r="E125" s="74"/>
      <c r="F125" s="74"/>
      <c r="G125" s="74"/>
      <c r="H125" s="74"/>
      <c r="I125" s="74"/>
      <c r="J125" s="74"/>
    </row>
    <row r="126" spans="3:10" ht="15.75">
      <c r="C126" s="74"/>
      <c r="D126" s="74"/>
      <c r="E126" s="74"/>
      <c r="F126" s="74"/>
      <c r="G126" s="74"/>
      <c r="H126" s="74"/>
      <c r="I126" s="74"/>
      <c r="J126" s="74"/>
    </row>
    <row r="127" spans="3:10" ht="15.75">
      <c r="C127" s="74"/>
      <c r="D127" s="74"/>
      <c r="E127" s="74"/>
      <c r="F127" s="74"/>
      <c r="G127" s="74"/>
      <c r="H127" s="74"/>
      <c r="I127" s="74"/>
      <c r="J127" s="74"/>
    </row>
    <row r="128" spans="3:10" ht="15.75">
      <c r="C128" s="74"/>
      <c r="D128" s="74"/>
      <c r="E128" s="74"/>
      <c r="F128" s="74"/>
      <c r="G128" s="74"/>
      <c r="H128" s="74"/>
      <c r="I128" s="74"/>
      <c r="J128" s="74"/>
    </row>
    <row r="129" spans="3:10" ht="15.75">
      <c r="C129" s="74"/>
      <c r="D129" s="74"/>
      <c r="E129" s="74"/>
      <c r="F129" s="74"/>
      <c r="G129" s="74"/>
      <c r="H129" s="74"/>
      <c r="I129" s="74"/>
      <c r="J129" s="74"/>
    </row>
    <row r="130" spans="3:10" ht="15.75">
      <c r="C130" s="74"/>
      <c r="D130" s="74"/>
      <c r="E130" s="74"/>
      <c r="F130" s="74"/>
      <c r="G130" s="74"/>
      <c r="H130" s="74"/>
      <c r="I130" s="74"/>
      <c r="J130" s="74"/>
    </row>
    <row r="131" spans="3:10" ht="15.75">
      <c r="C131" s="74"/>
      <c r="D131" s="74"/>
      <c r="E131" s="74"/>
      <c r="F131" s="74"/>
      <c r="G131" s="74"/>
      <c r="H131" s="74"/>
      <c r="I131" s="74"/>
      <c r="J131" s="74"/>
    </row>
    <row r="132" spans="3:10" ht="15.75">
      <c r="C132" s="74"/>
      <c r="D132" s="74"/>
      <c r="E132" s="74"/>
      <c r="F132" s="74"/>
      <c r="G132" s="74"/>
      <c r="H132" s="74"/>
      <c r="I132" s="74"/>
      <c r="J132" s="74"/>
    </row>
    <row r="133" spans="3:10" ht="15.75">
      <c r="C133" s="74"/>
      <c r="D133" s="74"/>
      <c r="E133" s="74"/>
      <c r="F133" s="74"/>
      <c r="G133" s="74"/>
      <c r="H133" s="74"/>
      <c r="I133" s="74"/>
      <c r="J133" s="74"/>
    </row>
    <row r="134" spans="3:10" ht="15.75">
      <c r="C134" s="74"/>
      <c r="D134" s="74"/>
      <c r="E134" s="74"/>
      <c r="F134" s="74"/>
      <c r="G134" s="74"/>
      <c r="H134" s="74"/>
      <c r="I134" s="74"/>
      <c r="J134" s="74"/>
    </row>
    <row r="135" spans="3:10" ht="15.75">
      <c r="C135" s="74"/>
      <c r="D135" s="74"/>
      <c r="E135" s="74"/>
      <c r="F135" s="74"/>
      <c r="G135" s="74"/>
      <c r="H135" s="74"/>
      <c r="I135" s="74"/>
      <c r="J135" s="74"/>
    </row>
    <row r="136" spans="3:10" ht="15.75">
      <c r="C136" s="74"/>
      <c r="D136" s="74"/>
      <c r="E136" s="74"/>
      <c r="F136" s="74"/>
      <c r="G136" s="74"/>
      <c r="H136" s="74"/>
      <c r="I136" s="74"/>
      <c r="J136" s="74"/>
    </row>
    <row r="137" spans="3:10" ht="15.75">
      <c r="C137" s="74"/>
      <c r="D137" s="74"/>
      <c r="E137" s="74"/>
      <c r="F137" s="74"/>
      <c r="G137" s="74"/>
      <c r="H137" s="74"/>
      <c r="I137" s="74"/>
      <c r="J137" s="74"/>
    </row>
    <row r="138" spans="3:10" ht="15.75">
      <c r="C138" s="74"/>
      <c r="D138" s="74"/>
      <c r="E138" s="74"/>
      <c r="F138" s="74"/>
      <c r="G138" s="74"/>
      <c r="H138" s="74"/>
      <c r="I138" s="74"/>
      <c r="J138" s="74"/>
    </row>
    <row r="139" spans="3:10" ht="15.75">
      <c r="C139" s="74"/>
      <c r="D139" s="74"/>
      <c r="E139" s="74"/>
      <c r="F139" s="74"/>
      <c r="G139" s="74"/>
      <c r="H139" s="74"/>
      <c r="I139" s="74"/>
      <c r="J139" s="74"/>
    </row>
    <row r="140" spans="3:10" ht="15.75">
      <c r="C140" s="74"/>
      <c r="D140" s="74"/>
      <c r="E140" s="74"/>
      <c r="F140" s="74"/>
      <c r="G140" s="74"/>
      <c r="H140" s="74"/>
      <c r="I140" s="74"/>
      <c r="J140" s="74"/>
    </row>
    <row r="141" spans="3:10" ht="15.75">
      <c r="C141" s="74"/>
      <c r="D141" s="74"/>
      <c r="E141" s="74"/>
      <c r="F141" s="74"/>
      <c r="G141" s="74"/>
      <c r="H141" s="74"/>
      <c r="I141" s="74"/>
      <c r="J141" s="74"/>
    </row>
    <row r="142" spans="3:10" ht="15.75">
      <c r="C142" s="74"/>
      <c r="D142" s="74"/>
      <c r="E142" s="74"/>
      <c r="F142" s="74"/>
      <c r="G142" s="74"/>
      <c r="H142" s="74"/>
      <c r="I142" s="74"/>
      <c r="J142" s="74"/>
    </row>
    <row r="143" spans="3:10" ht="15.75">
      <c r="C143" s="74"/>
      <c r="D143" s="74"/>
      <c r="E143" s="74"/>
      <c r="F143" s="74"/>
      <c r="G143" s="74"/>
      <c r="H143" s="74"/>
      <c r="I143" s="74"/>
      <c r="J143" s="74"/>
    </row>
    <row r="144" spans="3:10" ht="15.75">
      <c r="C144" s="74"/>
      <c r="D144" s="74"/>
      <c r="E144" s="74"/>
      <c r="F144" s="74"/>
      <c r="G144" s="74"/>
      <c r="H144" s="74"/>
      <c r="I144" s="74"/>
      <c r="J144" s="74"/>
    </row>
    <row r="145" spans="3:10" ht="15.75">
      <c r="C145" s="74"/>
      <c r="D145" s="74"/>
      <c r="E145" s="74"/>
      <c r="F145" s="74"/>
      <c r="G145" s="74"/>
      <c r="H145" s="74"/>
      <c r="I145" s="74"/>
      <c r="J145" s="74"/>
    </row>
    <row r="146" spans="3:10" ht="15.75">
      <c r="C146" s="74"/>
      <c r="D146" s="74"/>
      <c r="E146" s="74"/>
      <c r="F146" s="74"/>
      <c r="G146" s="74"/>
      <c r="H146" s="74"/>
      <c r="I146" s="74"/>
      <c r="J146" s="74"/>
    </row>
    <row r="147" spans="3:10" ht="15.75">
      <c r="C147" s="74"/>
      <c r="D147" s="74"/>
      <c r="E147" s="74"/>
      <c r="F147" s="74"/>
      <c r="G147" s="74"/>
      <c r="H147" s="74"/>
      <c r="I147" s="74"/>
      <c r="J147" s="74"/>
    </row>
    <row r="148" spans="3:10" ht="15.75">
      <c r="C148" s="74"/>
      <c r="D148" s="74"/>
      <c r="E148" s="74"/>
      <c r="F148" s="74"/>
      <c r="G148" s="74"/>
      <c r="H148" s="74"/>
      <c r="I148" s="74"/>
      <c r="J148" s="74"/>
    </row>
    <row r="149" spans="3:10" ht="15.75">
      <c r="C149" s="74"/>
      <c r="D149" s="74"/>
      <c r="E149" s="74"/>
      <c r="F149" s="74"/>
      <c r="G149" s="74"/>
      <c r="H149" s="74"/>
      <c r="I149" s="74"/>
      <c r="J149" s="74"/>
    </row>
    <row r="150" spans="3:10" ht="15.75">
      <c r="C150" s="74"/>
      <c r="D150" s="74"/>
      <c r="E150" s="74"/>
      <c r="F150" s="74"/>
      <c r="G150" s="74"/>
      <c r="H150" s="74"/>
      <c r="I150" s="74"/>
      <c r="J150" s="74"/>
    </row>
    <row r="151" spans="3:10" ht="15.75">
      <c r="C151" s="74"/>
      <c r="D151" s="74"/>
      <c r="E151" s="74"/>
      <c r="F151" s="74"/>
      <c r="G151" s="74"/>
      <c r="H151" s="74"/>
      <c r="I151" s="74"/>
      <c r="J151" s="74"/>
    </row>
    <row r="152" spans="3:10" ht="15.75">
      <c r="C152" s="74"/>
      <c r="D152" s="74"/>
      <c r="E152" s="74"/>
      <c r="F152" s="74"/>
      <c r="G152" s="74"/>
      <c r="H152" s="74"/>
      <c r="I152" s="74"/>
      <c r="J152" s="74"/>
    </row>
    <row r="153" spans="3:10" ht="15.75">
      <c r="C153" s="74"/>
      <c r="D153" s="74"/>
      <c r="E153" s="74"/>
      <c r="F153" s="74"/>
      <c r="G153" s="74"/>
      <c r="H153" s="74"/>
      <c r="I153" s="74"/>
      <c r="J153" s="74"/>
    </row>
    <row r="154" spans="3:10" ht="15.75">
      <c r="C154" s="74"/>
      <c r="D154" s="74"/>
      <c r="E154" s="74"/>
      <c r="F154" s="74"/>
      <c r="G154" s="74"/>
      <c r="H154" s="74"/>
      <c r="I154" s="74"/>
      <c r="J154" s="74"/>
    </row>
    <row r="155" spans="3:10" ht="15.75">
      <c r="C155" s="74"/>
      <c r="D155" s="74"/>
      <c r="E155" s="74"/>
      <c r="F155" s="74"/>
      <c r="G155" s="74"/>
      <c r="H155" s="74"/>
      <c r="I155" s="74"/>
      <c r="J155" s="74"/>
    </row>
    <row r="156" spans="3:10" ht="15.75">
      <c r="C156" s="74"/>
      <c r="D156" s="74"/>
      <c r="E156" s="74"/>
      <c r="F156" s="74"/>
      <c r="G156" s="74"/>
      <c r="H156" s="74"/>
      <c r="I156" s="74"/>
      <c r="J156" s="74"/>
    </row>
    <row r="157" spans="3:10" ht="15.75">
      <c r="C157" s="74"/>
      <c r="D157" s="74"/>
      <c r="E157" s="74"/>
      <c r="F157" s="74"/>
      <c r="G157" s="74"/>
      <c r="H157" s="74"/>
      <c r="I157" s="74"/>
      <c r="J157" s="74"/>
    </row>
    <row r="158" spans="3:10" ht="15.75">
      <c r="C158" s="74"/>
      <c r="D158" s="74"/>
      <c r="E158" s="74"/>
      <c r="F158" s="74"/>
      <c r="G158" s="74"/>
      <c r="H158" s="74"/>
      <c r="I158" s="74"/>
      <c r="J158" s="74"/>
    </row>
    <row r="159" spans="3:10" ht="15.75">
      <c r="C159" s="74"/>
      <c r="D159" s="74"/>
      <c r="E159" s="74"/>
      <c r="F159" s="74"/>
      <c r="G159" s="74"/>
      <c r="H159" s="74"/>
      <c r="I159" s="74"/>
      <c r="J159" s="74"/>
    </row>
    <row r="160" spans="3:10" ht="15.75">
      <c r="C160" s="74"/>
      <c r="D160" s="74"/>
      <c r="E160" s="74"/>
      <c r="F160" s="74"/>
      <c r="G160" s="74"/>
      <c r="H160" s="74"/>
      <c r="I160" s="74"/>
      <c r="J160" s="74"/>
    </row>
    <row r="161" spans="3:10" ht="15.75">
      <c r="C161" s="74"/>
      <c r="D161" s="74"/>
      <c r="E161" s="74"/>
      <c r="F161" s="74"/>
      <c r="G161" s="74"/>
      <c r="H161" s="74"/>
      <c r="I161" s="74"/>
      <c r="J161" s="74"/>
    </row>
    <row r="162" spans="3:10" ht="15.75">
      <c r="C162" s="74"/>
      <c r="D162" s="74"/>
      <c r="E162" s="74"/>
      <c r="F162" s="74"/>
      <c r="G162" s="74"/>
      <c r="H162" s="74"/>
      <c r="I162" s="74"/>
      <c r="J162" s="74"/>
    </row>
    <row r="163" spans="3:10" ht="15.75">
      <c r="C163" s="74"/>
      <c r="D163" s="74"/>
      <c r="E163" s="74"/>
      <c r="F163" s="74"/>
      <c r="G163" s="74"/>
      <c r="H163" s="74"/>
      <c r="I163" s="74"/>
      <c r="J163" s="74"/>
    </row>
    <row r="164" spans="3:10" ht="15.75">
      <c r="C164" s="74"/>
      <c r="D164" s="74"/>
      <c r="E164" s="74"/>
      <c r="F164" s="74"/>
      <c r="G164" s="74"/>
      <c r="H164" s="74"/>
      <c r="I164" s="74"/>
      <c r="J164" s="74"/>
    </row>
    <row r="165" spans="3:10" ht="15.75">
      <c r="C165" s="74"/>
      <c r="D165" s="74"/>
      <c r="E165" s="74"/>
      <c r="F165" s="74"/>
      <c r="G165" s="74"/>
      <c r="H165" s="74"/>
      <c r="I165" s="74"/>
      <c r="J165" s="74"/>
    </row>
    <row r="166" spans="3:10" ht="15.75">
      <c r="C166" s="74"/>
      <c r="D166" s="74"/>
      <c r="E166" s="74"/>
      <c r="F166" s="74"/>
      <c r="G166" s="74"/>
      <c r="H166" s="74"/>
      <c r="I166" s="74"/>
      <c r="J166" s="74"/>
    </row>
    <row r="167" spans="3:10" ht="15.75">
      <c r="C167" s="74"/>
      <c r="D167" s="74"/>
      <c r="E167" s="74"/>
      <c r="F167" s="74"/>
      <c r="G167" s="74"/>
      <c r="H167" s="74"/>
      <c r="I167" s="74"/>
      <c r="J167" s="74"/>
    </row>
    <row r="168" spans="3:10" ht="15.75">
      <c r="C168" s="74"/>
      <c r="D168" s="74"/>
      <c r="E168" s="74"/>
      <c r="F168" s="74"/>
      <c r="G168" s="74"/>
      <c r="H168" s="74"/>
      <c r="I168" s="74"/>
      <c r="J168" s="74"/>
    </row>
    <row r="169" spans="3:10" ht="15.75">
      <c r="C169" s="74"/>
      <c r="D169" s="74"/>
      <c r="E169" s="74"/>
      <c r="F169" s="74"/>
      <c r="G169" s="74"/>
      <c r="H169" s="74"/>
      <c r="I169" s="74"/>
      <c r="J169" s="74"/>
    </row>
    <row r="170" spans="3:10" ht="15.75">
      <c r="C170" s="74"/>
      <c r="D170" s="74"/>
      <c r="E170" s="74"/>
      <c r="F170" s="74"/>
      <c r="G170" s="74"/>
      <c r="H170" s="74"/>
      <c r="I170" s="74"/>
      <c r="J170" s="74"/>
    </row>
    <row r="171" spans="3:10" ht="15.75">
      <c r="C171" s="74"/>
      <c r="D171" s="74"/>
      <c r="E171" s="74"/>
      <c r="F171" s="74"/>
      <c r="G171" s="74"/>
      <c r="H171" s="74"/>
      <c r="I171" s="74"/>
      <c r="J171" s="74"/>
    </row>
    <row r="172" spans="3:10" ht="15.75">
      <c r="C172" s="74"/>
      <c r="D172" s="74"/>
      <c r="E172" s="74"/>
      <c r="F172" s="74"/>
      <c r="G172" s="74"/>
      <c r="H172" s="74"/>
      <c r="I172" s="74"/>
      <c r="J172" s="74"/>
    </row>
    <row r="173" spans="3:10" ht="15.75">
      <c r="C173" s="74"/>
      <c r="D173" s="74"/>
      <c r="E173" s="74"/>
      <c r="F173" s="74"/>
      <c r="G173" s="74"/>
      <c r="H173" s="74"/>
      <c r="I173" s="74"/>
      <c r="J173" s="74"/>
    </row>
    <row r="174" spans="3:10" ht="15.75">
      <c r="C174" s="74"/>
      <c r="D174" s="74"/>
      <c r="E174" s="74"/>
      <c r="F174" s="74"/>
      <c r="G174" s="74"/>
      <c r="H174" s="74"/>
      <c r="I174" s="74"/>
      <c r="J174" s="74"/>
    </row>
    <row r="175" spans="3:10" ht="15.75">
      <c r="C175" s="74"/>
      <c r="D175" s="74"/>
      <c r="E175" s="74"/>
      <c r="F175" s="74"/>
      <c r="G175" s="74"/>
      <c r="H175" s="74"/>
      <c r="I175" s="74"/>
      <c r="J175" s="74"/>
    </row>
    <row r="176" spans="3:10" ht="15.75">
      <c r="C176" s="74"/>
      <c r="D176" s="74"/>
      <c r="E176" s="74"/>
      <c r="F176" s="74"/>
      <c r="G176" s="74"/>
      <c r="H176" s="74"/>
      <c r="I176" s="74"/>
      <c r="J176" s="74"/>
    </row>
    <row r="177" spans="3:10" ht="15.75">
      <c r="C177" s="74"/>
      <c r="D177" s="74"/>
      <c r="E177" s="74"/>
      <c r="F177" s="74"/>
      <c r="G177" s="74"/>
      <c r="H177" s="74"/>
      <c r="I177" s="74"/>
      <c r="J177" s="74"/>
    </row>
    <row r="178" spans="3:10" ht="15.75">
      <c r="C178" s="74"/>
      <c r="D178" s="74"/>
      <c r="E178" s="74"/>
      <c r="F178" s="74"/>
      <c r="G178" s="74"/>
      <c r="H178" s="74"/>
      <c r="I178" s="74"/>
      <c r="J178" s="74"/>
    </row>
    <row r="179" spans="3:10" ht="15.75">
      <c r="C179" s="74"/>
      <c r="D179" s="74"/>
      <c r="E179" s="74"/>
      <c r="F179" s="74"/>
      <c r="G179" s="74"/>
      <c r="H179" s="74"/>
      <c r="I179" s="74"/>
      <c r="J179" s="74"/>
    </row>
    <row r="180" spans="3:10" ht="15.75">
      <c r="C180" s="74"/>
      <c r="D180" s="74"/>
      <c r="E180" s="74"/>
      <c r="F180" s="74"/>
      <c r="G180" s="74"/>
      <c r="H180" s="74"/>
      <c r="I180" s="74"/>
      <c r="J180" s="74"/>
    </row>
    <row r="181" spans="3:10" ht="15.75">
      <c r="C181" s="74"/>
      <c r="D181" s="74"/>
      <c r="E181" s="74"/>
      <c r="F181" s="74"/>
      <c r="G181" s="74"/>
      <c r="H181" s="74"/>
      <c r="I181" s="74"/>
      <c r="J181" s="74"/>
    </row>
    <row r="182" spans="3:10" ht="15.75">
      <c r="C182" s="74"/>
      <c r="D182" s="74"/>
      <c r="E182" s="74"/>
      <c r="F182" s="74"/>
      <c r="G182" s="74"/>
      <c r="H182" s="74"/>
      <c r="I182" s="74"/>
      <c r="J182" s="74"/>
    </row>
    <row r="183" spans="3:10" ht="15.75">
      <c r="C183" s="74"/>
      <c r="D183" s="74"/>
      <c r="E183" s="74"/>
      <c r="F183" s="74"/>
      <c r="G183" s="74"/>
      <c r="H183" s="74"/>
      <c r="I183" s="74"/>
      <c r="J183" s="74"/>
    </row>
    <row r="184" spans="3:10" ht="15.75">
      <c r="C184" s="74"/>
      <c r="D184" s="74"/>
      <c r="E184" s="74"/>
      <c r="F184" s="74"/>
      <c r="G184" s="74"/>
      <c r="H184" s="74"/>
      <c r="I184" s="74"/>
      <c r="J184" s="74"/>
    </row>
    <row r="185" spans="3:10" ht="15.75">
      <c r="C185" s="74"/>
      <c r="D185" s="74"/>
      <c r="E185" s="74"/>
      <c r="F185" s="74"/>
      <c r="G185" s="74"/>
      <c r="H185" s="74"/>
      <c r="I185" s="74"/>
      <c r="J185" s="74"/>
    </row>
    <row r="186" spans="3:10" ht="15.75">
      <c r="C186" s="74"/>
      <c r="D186" s="74"/>
      <c r="E186" s="74"/>
      <c r="F186" s="74"/>
      <c r="G186" s="74"/>
      <c r="H186" s="74"/>
      <c r="I186" s="74"/>
      <c r="J186" s="74"/>
    </row>
    <row r="187" spans="3:10" ht="15.75">
      <c r="C187" s="74"/>
      <c r="D187" s="74"/>
      <c r="E187" s="74"/>
      <c r="F187" s="74"/>
      <c r="G187" s="74"/>
      <c r="H187" s="74"/>
      <c r="I187" s="74"/>
      <c r="J187" s="74"/>
    </row>
    <row r="188" spans="3:10" ht="15.75">
      <c r="C188" s="74"/>
      <c r="D188" s="74"/>
      <c r="E188" s="74"/>
      <c r="F188" s="74"/>
      <c r="G188" s="74"/>
      <c r="H188" s="74"/>
      <c r="I188" s="74"/>
      <c r="J188" s="74"/>
    </row>
    <row r="189" spans="3:10" ht="15.75">
      <c r="C189" s="74"/>
      <c r="D189" s="74"/>
      <c r="E189" s="74"/>
      <c r="F189" s="74"/>
      <c r="G189" s="74"/>
      <c r="H189" s="74"/>
      <c r="I189" s="74"/>
      <c r="J189" s="74"/>
    </row>
    <row r="190" spans="3:10" ht="15.75">
      <c r="C190" s="74"/>
      <c r="D190" s="74"/>
      <c r="E190" s="74"/>
      <c r="F190" s="74"/>
      <c r="G190" s="74"/>
      <c r="H190" s="74"/>
      <c r="I190" s="74"/>
      <c r="J190" s="74"/>
    </row>
    <row r="191" spans="3:10" ht="15.75">
      <c r="C191" s="74"/>
      <c r="D191" s="74"/>
      <c r="E191" s="74"/>
      <c r="F191" s="74"/>
      <c r="G191" s="74"/>
      <c r="H191" s="74"/>
      <c r="I191" s="74"/>
      <c r="J191" s="74"/>
    </row>
    <row r="192" spans="3:10" ht="15.75">
      <c r="C192" s="74"/>
      <c r="D192" s="74"/>
      <c r="E192" s="74"/>
      <c r="F192" s="74"/>
      <c r="G192" s="74"/>
      <c r="H192" s="74"/>
      <c r="I192" s="74"/>
      <c r="J192" s="74"/>
    </row>
    <row r="193" spans="3:10" ht="15.75">
      <c r="C193" s="74"/>
      <c r="D193" s="74"/>
      <c r="E193" s="74"/>
      <c r="F193" s="74"/>
      <c r="G193" s="74"/>
      <c r="H193" s="74"/>
      <c r="I193" s="74"/>
      <c r="J193" s="74"/>
    </row>
    <row r="194" spans="3:10" ht="15.75">
      <c r="C194" s="74"/>
      <c r="D194" s="74"/>
      <c r="E194" s="74"/>
      <c r="F194" s="74"/>
      <c r="G194" s="74"/>
      <c r="H194" s="74"/>
      <c r="I194" s="74"/>
      <c r="J194" s="74"/>
    </row>
    <row r="195" spans="3:10" ht="15.75">
      <c r="C195" s="74"/>
      <c r="D195" s="74"/>
      <c r="E195" s="74"/>
      <c r="F195" s="74"/>
      <c r="G195" s="74"/>
      <c r="H195" s="74"/>
      <c r="I195" s="74"/>
      <c r="J195" s="74"/>
    </row>
    <row r="196" spans="3:10" ht="15.75">
      <c r="C196" s="74"/>
      <c r="D196" s="74"/>
      <c r="E196" s="74"/>
      <c r="F196" s="74"/>
      <c r="G196" s="74"/>
      <c r="H196" s="74"/>
      <c r="I196" s="74"/>
      <c r="J196" s="74"/>
    </row>
    <row r="197" spans="3:10" ht="15.75">
      <c r="C197" s="74"/>
      <c r="D197" s="74"/>
      <c r="E197" s="74"/>
      <c r="F197" s="74"/>
      <c r="G197" s="74"/>
      <c r="H197" s="74"/>
      <c r="I197" s="74"/>
      <c r="J197" s="74"/>
    </row>
    <row r="198" spans="3:10" ht="15.75">
      <c r="C198" s="74"/>
      <c r="D198" s="74"/>
      <c r="E198" s="74"/>
      <c r="F198" s="74"/>
      <c r="G198" s="74"/>
      <c r="H198" s="74"/>
      <c r="I198" s="74"/>
      <c r="J198" s="74"/>
    </row>
    <row r="199" spans="3:10" ht="15.75">
      <c r="C199" s="74"/>
      <c r="D199" s="74"/>
      <c r="E199" s="74"/>
      <c r="F199" s="74"/>
      <c r="G199" s="74"/>
      <c r="H199" s="74"/>
      <c r="I199" s="74"/>
      <c r="J199" s="74"/>
    </row>
    <row r="200" spans="3:10" ht="15.75">
      <c r="C200" s="74"/>
      <c r="D200" s="74"/>
      <c r="E200" s="74"/>
      <c r="F200" s="74"/>
      <c r="G200" s="74"/>
      <c r="H200" s="74"/>
      <c r="I200" s="74"/>
      <c r="J200" s="74"/>
    </row>
    <row r="201" spans="3:10" ht="15.75">
      <c r="C201" s="74"/>
      <c r="D201" s="74"/>
      <c r="E201" s="74"/>
      <c r="F201" s="74"/>
      <c r="G201" s="74"/>
      <c r="H201" s="74"/>
      <c r="I201" s="74"/>
      <c r="J201" s="74"/>
    </row>
    <row r="202" spans="3:10" ht="15.75">
      <c r="C202" s="74"/>
      <c r="D202" s="74"/>
      <c r="E202" s="74"/>
      <c r="F202" s="74"/>
      <c r="G202" s="74"/>
      <c r="H202" s="74"/>
      <c r="I202" s="74"/>
      <c r="J202" s="74"/>
    </row>
    <row r="203" spans="3:10" ht="15.75">
      <c r="C203" s="74"/>
      <c r="D203" s="74"/>
      <c r="E203" s="74"/>
      <c r="F203" s="74"/>
      <c r="G203" s="74"/>
      <c r="H203" s="74"/>
      <c r="I203" s="74"/>
      <c r="J203" s="74"/>
    </row>
    <row r="204" spans="3:10" ht="15.75">
      <c r="C204" s="74"/>
      <c r="D204" s="74"/>
      <c r="E204" s="74"/>
      <c r="F204" s="74"/>
      <c r="G204" s="74"/>
      <c r="H204" s="74"/>
      <c r="I204" s="74"/>
      <c r="J204" s="74"/>
    </row>
    <row r="205" spans="3:10" ht="15.75">
      <c r="C205" s="74"/>
      <c r="D205" s="74"/>
      <c r="E205" s="74"/>
      <c r="F205" s="74"/>
      <c r="G205" s="74"/>
      <c r="H205" s="74"/>
      <c r="I205" s="74"/>
      <c r="J205" s="74"/>
    </row>
    <row r="206" spans="3:10" ht="15.75">
      <c r="C206" s="74"/>
      <c r="D206" s="74"/>
      <c r="E206" s="74"/>
      <c r="F206" s="74"/>
      <c r="G206" s="74"/>
      <c r="H206" s="74"/>
      <c r="I206" s="74"/>
      <c r="J206" s="74"/>
    </row>
    <row r="207" spans="3:10" ht="15.75">
      <c r="C207" s="74"/>
      <c r="D207" s="74"/>
      <c r="E207" s="74"/>
      <c r="F207" s="74"/>
      <c r="G207" s="74"/>
      <c r="H207" s="74"/>
      <c r="I207" s="74"/>
      <c r="J207" s="74"/>
    </row>
    <row r="208" spans="3:10" ht="15.75">
      <c r="C208" s="74"/>
      <c r="D208" s="74"/>
      <c r="E208" s="74"/>
      <c r="F208" s="74"/>
      <c r="G208" s="74"/>
      <c r="H208" s="74"/>
      <c r="I208" s="74"/>
      <c r="J208" s="74"/>
    </row>
    <row r="209" spans="3:10" ht="15.75">
      <c r="C209" s="74"/>
      <c r="D209" s="74"/>
      <c r="E209" s="74"/>
      <c r="F209" s="74"/>
      <c r="G209" s="74"/>
      <c r="H209" s="74"/>
      <c r="I209" s="74"/>
      <c r="J209" s="74"/>
    </row>
    <row r="210" spans="3:10" ht="15.75">
      <c r="C210" s="74"/>
      <c r="D210" s="74"/>
      <c r="E210" s="74"/>
      <c r="F210" s="74"/>
      <c r="G210" s="74"/>
      <c r="H210" s="74"/>
      <c r="I210" s="74"/>
      <c r="J210" s="74"/>
    </row>
    <row r="211" spans="3:10" ht="15.75">
      <c r="C211" s="74"/>
      <c r="D211" s="74"/>
      <c r="E211" s="74"/>
      <c r="F211" s="74"/>
      <c r="G211" s="74"/>
      <c r="H211" s="74"/>
      <c r="I211" s="74"/>
      <c r="J211" s="74"/>
    </row>
    <row r="212" spans="3:10" ht="15.75">
      <c r="C212" s="74"/>
      <c r="D212" s="74"/>
      <c r="E212" s="74"/>
      <c r="F212" s="74"/>
      <c r="G212" s="74"/>
      <c r="H212" s="74"/>
      <c r="I212" s="74"/>
      <c r="J212" s="74"/>
    </row>
    <row r="213" spans="3:10" ht="15.75">
      <c r="C213" s="74"/>
      <c r="D213" s="74"/>
      <c r="E213" s="74"/>
      <c r="F213" s="74"/>
      <c r="G213" s="74"/>
      <c r="H213" s="74"/>
      <c r="I213" s="74"/>
      <c r="J213" s="74"/>
    </row>
    <row r="214" spans="3:10" ht="15.75">
      <c r="C214" s="74"/>
      <c r="D214" s="74"/>
      <c r="E214" s="74"/>
      <c r="F214" s="74"/>
      <c r="G214" s="74"/>
      <c r="H214" s="74"/>
      <c r="I214" s="74"/>
      <c r="J214" s="74"/>
    </row>
    <row r="215" spans="3:10" ht="15.75">
      <c r="C215" s="74"/>
      <c r="D215" s="74"/>
      <c r="E215" s="74"/>
      <c r="F215" s="74"/>
      <c r="G215" s="74"/>
      <c r="H215" s="74"/>
      <c r="I215" s="74"/>
      <c r="J215" s="74"/>
    </row>
    <row r="216" spans="3:10" ht="15.75">
      <c r="C216" s="74"/>
      <c r="D216" s="74"/>
      <c r="E216" s="74"/>
      <c r="F216" s="74"/>
      <c r="G216" s="74"/>
      <c r="H216" s="74"/>
      <c r="I216" s="74"/>
      <c r="J216" s="74"/>
    </row>
    <row r="217" spans="3:10" ht="15.75">
      <c r="C217" s="74"/>
      <c r="D217" s="74"/>
      <c r="E217" s="74"/>
      <c r="F217" s="74"/>
      <c r="G217" s="74"/>
      <c r="H217" s="74"/>
      <c r="I217" s="74"/>
      <c r="J217" s="74"/>
    </row>
    <row r="218" spans="3:10" ht="15.75">
      <c r="C218" s="74"/>
      <c r="D218" s="74"/>
      <c r="E218" s="74"/>
      <c r="F218" s="74"/>
      <c r="G218" s="74"/>
      <c r="H218" s="74"/>
      <c r="I218" s="74"/>
      <c r="J218" s="74"/>
    </row>
    <row r="219" spans="3:10" ht="15.75">
      <c r="C219" s="74"/>
      <c r="D219" s="74"/>
      <c r="E219" s="74"/>
      <c r="F219" s="74"/>
      <c r="G219" s="74"/>
      <c r="H219" s="74"/>
      <c r="I219" s="74"/>
      <c r="J219" s="74"/>
    </row>
    <row r="220" spans="3:10" ht="15.75">
      <c r="C220" s="74"/>
      <c r="D220" s="74"/>
      <c r="E220" s="74"/>
      <c r="F220" s="74"/>
      <c r="G220" s="74"/>
      <c r="H220" s="74"/>
      <c r="I220" s="74"/>
      <c r="J220" s="74"/>
    </row>
    <row r="221" spans="3:10" ht="15.75">
      <c r="C221" s="74"/>
      <c r="D221" s="74"/>
      <c r="E221" s="74"/>
      <c r="F221" s="74"/>
      <c r="G221" s="74"/>
      <c r="H221" s="74"/>
      <c r="I221" s="74"/>
      <c r="J221" s="74"/>
    </row>
    <row r="222" spans="3:10" ht="15.75">
      <c r="C222" s="74"/>
      <c r="D222" s="74"/>
      <c r="E222" s="74"/>
      <c r="F222" s="74"/>
      <c r="G222" s="74"/>
      <c r="H222" s="74"/>
      <c r="I222" s="74"/>
      <c r="J222" s="74"/>
    </row>
    <row r="223" spans="3:10" ht="15.75">
      <c r="C223" s="74"/>
      <c r="D223" s="74"/>
      <c r="E223" s="74"/>
      <c r="F223" s="74"/>
      <c r="G223" s="74"/>
      <c r="H223" s="74"/>
      <c r="I223" s="74"/>
      <c r="J223" s="74"/>
    </row>
    <row r="224" spans="3:10" ht="15.75">
      <c r="C224" s="74"/>
      <c r="D224" s="74"/>
      <c r="E224" s="74"/>
      <c r="F224" s="74"/>
      <c r="G224" s="74"/>
      <c r="H224" s="74"/>
      <c r="I224" s="74"/>
      <c r="J224" s="74"/>
    </row>
    <row r="225" spans="3:10" ht="15.75">
      <c r="C225" s="74"/>
      <c r="D225" s="74"/>
      <c r="E225" s="74"/>
      <c r="F225" s="74"/>
      <c r="G225" s="74"/>
      <c r="H225" s="74"/>
      <c r="I225" s="74"/>
      <c r="J225" s="74"/>
    </row>
    <row r="226" spans="3:10" ht="15.75">
      <c r="C226" s="74"/>
      <c r="D226" s="74"/>
      <c r="E226" s="74"/>
      <c r="F226" s="74"/>
      <c r="G226" s="74"/>
      <c r="H226" s="74"/>
      <c r="I226" s="74"/>
      <c r="J226" s="74"/>
    </row>
    <row r="227" spans="3:10" ht="15.75">
      <c r="C227" s="74"/>
      <c r="D227" s="74"/>
      <c r="E227" s="74"/>
      <c r="F227" s="74"/>
      <c r="G227" s="74"/>
      <c r="H227" s="74"/>
      <c r="I227" s="74"/>
      <c r="J227" s="74"/>
    </row>
    <row r="228" spans="3:10" ht="15.75">
      <c r="C228" s="74"/>
      <c r="D228" s="74"/>
      <c r="E228" s="74"/>
      <c r="F228" s="74"/>
      <c r="G228" s="74"/>
      <c r="H228" s="74"/>
      <c r="I228" s="74"/>
      <c r="J228" s="74"/>
    </row>
    <row r="229" spans="3:10" ht="15.75">
      <c r="C229" s="74"/>
      <c r="D229" s="74"/>
      <c r="E229" s="74"/>
      <c r="F229" s="74"/>
      <c r="G229" s="74"/>
      <c r="H229" s="74"/>
      <c r="I229" s="74"/>
      <c r="J229" s="74"/>
    </row>
    <row r="230" spans="3:10" ht="15.75">
      <c r="C230" s="74"/>
      <c r="D230" s="74"/>
      <c r="E230" s="74"/>
      <c r="F230" s="74"/>
      <c r="G230" s="74"/>
      <c r="H230" s="74"/>
      <c r="I230" s="74"/>
      <c r="J230" s="74"/>
    </row>
    <row r="231" spans="3:10" ht="15.75">
      <c r="C231" s="74"/>
      <c r="D231" s="74"/>
      <c r="E231" s="74"/>
      <c r="F231" s="74"/>
      <c r="G231" s="74"/>
      <c r="H231" s="74"/>
      <c r="I231" s="74"/>
      <c r="J231" s="74"/>
    </row>
    <row r="232" spans="3:10" ht="15.75">
      <c r="C232" s="74"/>
      <c r="D232" s="74"/>
      <c r="E232" s="74"/>
      <c r="F232" s="74"/>
      <c r="G232" s="74"/>
      <c r="H232" s="74"/>
      <c r="I232" s="74"/>
      <c r="J232" s="74"/>
    </row>
    <row r="233" spans="3:10" ht="15.75">
      <c r="C233" s="74"/>
      <c r="D233" s="74"/>
      <c r="E233" s="74"/>
      <c r="F233" s="74"/>
      <c r="G233" s="74"/>
      <c r="H233" s="74"/>
      <c r="I233" s="74"/>
      <c r="J233" s="74"/>
    </row>
    <row r="234" spans="3:10" ht="15.75">
      <c r="C234" s="74"/>
      <c r="D234" s="74"/>
      <c r="E234" s="74"/>
      <c r="F234" s="74"/>
      <c r="G234" s="74"/>
      <c r="H234" s="74"/>
      <c r="I234" s="74"/>
      <c r="J234" s="74"/>
    </row>
    <row r="235" spans="3:10" ht="15.75">
      <c r="C235" s="74"/>
      <c r="D235" s="74"/>
      <c r="E235" s="74"/>
      <c r="F235" s="74"/>
      <c r="G235" s="74"/>
      <c r="H235" s="74"/>
      <c r="I235" s="74"/>
      <c r="J235" s="74"/>
    </row>
    <row r="236" spans="3:10" ht="15.75">
      <c r="C236" s="74"/>
      <c r="D236" s="74"/>
      <c r="E236" s="74"/>
      <c r="F236" s="74"/>
      <c r="G236" s="74"/>
      <c r="H236" s="74"/>
      <c r="I236" s="74"/>
      <c r="J236" s="74"/>
    </row>
    <row r="237" spans="3:10" ht="15.75">
      <c r="C237" s="74"/>
      <c r="D237" s="74"/>
      <c r="E237" s="74"/>
      <c r="F237" s="74"/>
      <c r="G237" s="74"/>
      <c r="H237" s="74"/>
      <c r="I237" s="74"/>
      <c r="J237" s="74"/>
    </row>
    <row r="238" spans="3:10" ht="15.75">
      <c r="C238" s="74"/>
      <c r="D238" s="74"/>
      <c r="E238" s="74"/>
      <c r="F238" s="74"/>
      <c r="G238" s="74"/>
      <c r="H238" s="74"/>
      <c r="I238" s="74"/>
      <c r="J238" s="74"/>
    </row>
    <row r="239" spans="3:10" ht="15.75">
      <c r="C239" s="74"/>
      <c r="D239" s="74"/>
      <c r="E239" s="74"/>
      <c r="F239" s="74"/>
      <c r="G239" s="74"/>
      <c r="H239" s="74"/>
      <c r="I239" s="74"/>
      <c r="J239" s="74"/>
    </row>
    <row r="240" spans="3:10" ht="15.75">
      <c r="C240" s="74"/>
      <c r="D240" s="74"/>
      <c r="E240" s="74"/>
      <c r="F240" s="74"/>
      <c r="G240" s="74"/>
      <c r="H240" s="74"/>
      <c r="I240" s="74"/>
      <c r="J240" s="74"/>
    </row>
    <row r="241" spans="3:10" ht="15.75">
      <c r="C241" s="74"/>
      <c r="D241" s="74"/>
      <c r="E241" s="74"/>
      <c r="F241" s="74"/>
      <c r="G241" s="74"/>
      <c r="H241" s="74"/>
      <c r="I241" s="74"/>
      <c r="J241" s="74"/>
    </row>
    <row r="242" spans="3:10" ht="15.75">
      <c r="C242" s="74"/>
      <c r="D242" s="74"/>
      <c r="E242" s="74"/>
      <c r="F242" s="74"/>
      <c r="G242" s="74"/>
      <c r="H242" s="74"/>
      <c r="I242" s="74"/>
      <c r="J242" s="74"/>
    </row>
    <row r="243" spans="3:10" ht="15.75">
      <c r="C243" s="74"/>
      <c r="D243" s="74"/>
      <c r="E243" s="74"/>
      <c r="F243" s="74"/>
      <c r="G243" s="74"/>
      <c r="H243" s="74"/>
      <c r="I243" s="74"/>
      <c r="J243" s="74"/>
    </row>
    <row r="244" spans="3:10" ht="15.75">
      <c r="C244" s="74"/>
      <c r="D244" s="74"/>
      <c r="E244" s="74"/>
      <c r="F244" s="74"/>
      <c r="G244" s="74"/>
      <c r="H244" s="74"/>
      <c r="I244" s="74"/>
      <c r="J244" s="74"/>
    </row>
    <row r="245" spans="3:10" ht="15.75">
      <c r="C245" s="74"/>
      <c r="D245" s="74"/>
      <c r="E245" s="74"/>
      <c r="F245" s="74"/>
      <c r="G245" s="74"/>
      <c r="H245" s="74"/>
      <c r="I245" s="74"/>
      <c r="J245" s="74"/>
    </row>
    <row r="246" spans="3:10" ht="15.75">
      <c r="C246" s="74"/>
      <c r="D246" s="74"/>
      <c r="E246" s="74"/>
      <c r="F246" s="74"/>
      <c r="G246" s="74"/>
      <c r="H246" s="74"/>
      <c r="I246" s="74"/>
      <c r="J246" s="74"/>
    </row>
    <row r="247" spans="3:10" ht="15.75">
      <c r="C247" s="74"/>
      <c r="D247" s="74"/>
      <c r="E247" s="74"/>
      <c r="F247" s="74"/>
      <c r="G247" s="74"/>
      <c r="H247" s="74"/>
      <c r="I247" s="74"/>
      <c r="J247" s="74"/>
    </row>
    <row r="248" spans="3:10" ht="15.75">
      <c r="C248" s="74"/>
      <c r="D248" s="74"/>
      <c r="E248" s="74"/>
      <c r="F248" s="74"/>
      <c r="G248" s="74"/>
      <c r="H248" s="74"/>
      <c r="I248" s="74"/>
      <c r="J248" s="74"/>
    </row>
    <row r="249" spans="3:10" ht="15.75">
      <c r="C249" s="74"/>
      <c r="D249" s="74"/>
      <c r="E249" s="74"/>
      <c r="F249" s="74"/>
      <c r="G249" s="74"/>
      <c r="H249" s="74"/>
      <c r="I249" s="74"/>
      <c r="J249" s="74"/>
    </row>
    <row r="250" spans="3:10" ht="15.75">
      <c r="C250" s="74"/>
      <c r="D250" s="74"/>
      <c r="E250" s="74"/>
      <c r="F250" s="74"/>
      <c r="G250" s="74"/>
      <c r="H250" s="74"/>
      <c r="I250" s="74"/>
      <c r="J250" s="74"/>
    </row>
    <row r="251" spans="3:10" ht="15.75">
      <c r="C251" s="74"/>
      <c r="D251" s="74"/>
      <c r="E251" s="74"/>
      <c r="F251" s="74"/>
      <c r="G251" s="74"/>
      <c r="H251" s="74"/>
      <c r="I251" s="74"/>
      <c r="J251" s="74"/>
    </row>
    <row r="252" spans="3:10" ht="15.75">
      <c r="C252" s="74"/>
      <c r="D252" s="74"/>
      <c r="E252" s="74"/>
      <c r="F252" s="74"/>
      <c r="G252" s="74"/>
      <c r="H252" s="74"/>
      <c r="I252" s="74"/>
      <c r="J252" s="74"/>
    </row>
    <row r="253" spans="3:10" ht="15.75">
      <c r="C253" s="74"/>
      <c r="D253" s="74"/>
      <c r="E253" s="74"/>
      <c r="F253" s="74"/>
      <c r="G253" s="74"/>
      <c r="H253" s="74"/>
      <c r="I253" s="74"/>
      <c r="J253" s="74"/>
    </row>
    <row r="254" spans="3:10" ht="15.75">
      <c r="C254" s="74"/>
      <c r="D254" s="74"/>
      <c r="E254" s="74"/>
      <c r="F254" s="74"/>
      <c r="G254" s="74"/>
      <c r="H254" s="74"/>
      <c r="I254" s="74"/>
      <c r="J254" s="74"/>
    </row>
    <row r="255" spans="3:10" ht="15.75">
      <c r="C255" s="74"/>
      <c r="D255" s="74"/>
      <c r="E255" s="74"/>
      <c r="F255" s="74"/>
      <c r="G255" s="74"/>
      <c r="H255" s="74"/>
      <c r="I255" s="74"/>
      <c r="J255" s="74"/>
    </row>
    <row r="256" spans="3:10" ht="15.75">
      <c r="C256" s="74"/>
      <c r="D256" s="74"/>
      <c r="E256" s="74"/>
      <c r="F256" s="74"/>
      <c r="G256" s="74"/>
      <c r="H256" s="74"/>
      <c r="I256" s="74"/>
      <c r="J256" s="74"/>
    </row>
    <row r="257" spans="3:10" ht="15.75">
      <c r="C257" s="74"/>
      <c r="D257" s="74"/>
      <c r="E257" s="74"/>
      <c r="F257" s="74"/>
      <c r="G257" s="74"/>
      <c r="H257" s="74"/>
      <c r="I257" s="74"/>
      <c r="J257" s="74"/>
    </row>
    <row r="258" spans="3:10" ht="15.75">
      <c r="C258" s="74"/>
      <c r="D258" s="74"/>
      <c r="E258" s="74"/>
      <c r="F258" s="74"/>
      <c r="G258" s="74"/>
      <c r="H258" s="74"/>
      <c r="I258" s="74"/>
      <c r="J258" s="74"/>
    </row>
    <row r="259" spans="3:10" ht="15.75">
      <c r="C259" s="74"/>
      <c r="D259" s="74"/>
      <c r="E259" s="74"/>
      <c r="F259" s="74"/>
      <c r="G259" s="74"/>
      <c r="H259" s="74"/>
      <c r="I259" s="74"/>
      <c r="J259" s="74"/>
    </row>
    <row r="260" spans="3:10" ht="15.75">
      <c r="C260" s="74"/>
      <c r="D260" s="74"/>
      <c r="E260" s="74"/>
      <c r="F260" s="74"/>
      <c r="G260" s="74"/>
      <c r="H260" s="74"/>
      <c r="I260" s="74"/>
      <c r="J260" s="74"/>
    </row>
    <row r="261" spans="3:10" ht="15.75">
      <c r="C261" s="74"/>
      <c r="D261" s="74"/>
      <c r="E261" s="74"/>
      <c r="F261" s="74"/>
      <c r="G261" s="74"/>
      <c r="H261" s="74"/>
      <c r="I261" s="74"/>
      <c r="J261" s="74"/>
    </row>
    <row r="262" spans="3:10" ht="15.75">
      <c r="C262" s="74"/>
      <c r="D262" s="74"/>
      <c r="E262" s="74"/>
      <c r="F262" s="74"/>
      <c r="G262" s="74"/>
      <c r="H262" s="74"/>
      <c r="I262" s="74"/>
      <c r="J262" s="74"/>
    </row>
    <row r="263" spans="3:10" ht="15.75">
      <c r="C263" s="74"/>
      <c r="D263" s="74"/>
      <c r="E263" s="74"/>
      <c r="F263" s="74"/>
      <c r="G263" s="74"/>
      <c r="H263" s="74"/>
      <c r="I263" s="74"/>
      <c r="J263" s="74"/>
    </row>
    <row r="264" spans="3:10" ht="15.75">
      <c r="C264" s="74"/>
      <c r="D264" s="74"/>
      <c r="E264" s="74"/>
      <c r="F264" s="74"/>
      <c r="G264" s="74"/>
      <c r="H264" s="74"/>
      <c r="I264" s="74"/>
      <c r="J264" s="74"/>
    </row>
    <row r="265" spans="3:10" ht="15.75">
      <c r="C265" s="74"/>
      <c r="D265" s="74"/>
      <c r="E265" s="74"/>
      <c r="F265" s="74"/>
      <c r="G265" s="74"/>
      <c r="H265" s="74"/>
      <c r="I265" s="74"/>
      <c r="J265" s="74"/>
    </row>
    <row r="266" spans="3:10" ht="15.75">
      <c r="C266" s="74"/>
      <c r="D266" s="74"/>
      <c r="E266" s="74"/>
      <c r="F266" s="74"/>
      <c r="G266" s="74"/>
      <c r="H266" s="74"/>
      <c r="I266" s="74"/>
      <c r="J266" s="74"/>
    </row>
    <row r="267" spans="3:10" ht="15.75">
      <c r="C267" s="74"/>
      <c r="D267" s="74"/>
      <c r="E267" s="74"/>
      <c r="F267" s="74"/>
      <c r="G267" s="74"/>
      <c r="H267" s="74"/>
      <c r="I267" s="74"/>
      <c r="J267" s="74"/>
    </row>
    <row r="268" spans="3:10" ht="15.75">
      <c r="C268" s="74"/>
      <c r="D268" s="74"/>
      <c r="E268" s="74"/>
      <c r="F268" s="74"/>
      <c r="G268" s="74"/>
      <c r="H268" s="74"/>
      <c r="I268" s="74"/>
      <c r="J268" s="74"/>
    </row>
    <row r="269" spans="3:10" ht="15.75">
      <c r="C269" s="74"/>
      <c r="D269" s="74"/>
      <c r="E269" s="74"/>
      <c r="F269" s="74"/>
      <c r="G269" s="74"/>
      <c r="H269" s="74"/>
      <c r="I269" s="74"/>
      <c r="J269" s="74"/>
    </row>
    <row r="270" spans="3:10" ht="15.75">
      <c r="C270" s="74"/>
      <c r="D270" s="74"/>
      <c r="E270" s="74"/>
      <c r="F270" s="74"/>
      <c r="G270" s="74"/>
      <c r="H270" s="74"/>
      <c r="I270" s="74"/>
      <c r="J270" s="74"/>
    </row>
    <row r="271" spans="3:10" ht="15.75">
      <c r="C271" s="74"/>
      <c r="D271" s="74"/>
      <c r="E271" s="74"/>
      <c r="F271" s="74"/>
      <c r="G271" s="74"/>
      <c r="H271" s="74"/>
      <c r="I271" s="74"/>
      <c r="J271" s="74"/>
    </row>
    <row r="272" spans="3:10" ht="15.75">
      <c r="C272" s="74"/>
      <c r="D272" s="74"/>
      <c r="E272" s="74"/>
      <c r="F272" s="74"/>
      <c r="G272" s="74"/>
      <c r="H272" s="74"/>
      <c r="I272" s="74"/>
      <c r="J272" s="74"/>
    </row>
    <row r="273" spans="3:10" ht="15.75">
      <c r="C273" s="74"/>
      <c r="D273" s="74"/>
      <c r="E273" s="74"/>
      <c r="F273" s="74"/>
      <c r="G273" s="74"/>
      <c r="H273" s="74"/>
      <c r="I273" s="74"/>
      <c r="J273" s="74"/>
    </row>
    <row r="274" spans="3:10" ht="15.75">
      <c r="C274" s="74"/>
      <c r="D274" s="74"/>
      <c r="E274" s="74"/>
      <c r="F274" s="74"/>
      <c r="G274" s="74"/>
      <c r="H274" s="74"/>
      <c r="I274" s="74"/>
      <c r="J274" s="74"/>
    </row>
    <row r="275" spans="3:10" ht="15.75">
      <c r="C275" s="74"/>
      <c r="D275" s="74"/>
      <c r="E275" s="74"/>
      <c r="F275" s="74"/>
      <c r="G275" s="74"/>
      <c r="H275" s="74"/>
      <c r="I275" s="74"/>
      <c r="J275" s="74"/>
    </row>
    <row r="276" spans="3:10" ht="15.75">
      <c r="C276" s="74"/>
      <c r="D276" s="74"/>
      <c r="E276" s="74"/>
      <c r="F276" s="74"/>
      <c r="G276" s="74"/>
      <c r="H276" s="74"/>
      <c r="I276" s="74"/>
      <c r="J276" s="74"/>
    </row>
    <row r="277" spans="3:10" ht="15.75">
      <c r="C277" s="74"/>
      <c r="D277" s="74"/>
      <c r="E277" s="74"/>
      <c r="F277" s="74"/>
      <c r="G277" s="74"/>
      <c r="H277" s="74"/>
      <c r="I277" s="74"/>
      <c r="J277" s="74"/>
    </row>
    <row r="278" spans="3:10" ht="15.75">
      <c r="C278" s="74"/>
      <c r="D278" s="74"/>
      <c r="E278" s="74"/>
      <c r="F278" s="74"/>
      <c r="G278" s="74"/>
      <c r="H278" s="74"/>
      <c r="I278" s="74"/>
      <c r="J278" s="74"/>
    </row>
    <row r="279" spans="3:10" ht="15.75">
      <c r="C279" s="74"/>
      <c r="D279" s="74"/>
      <c r="E279" s="74"/>
      <c r="F279" s="74"/>
      <c r="G279" s="74"/>
      <c r="H279" s="74"/>
      <c r="I279" s="74"/>
      <c r="J279" s="74"/>
    </row>
    <row r="280" spans="3:10" ht="15.75">
      <c r="C280" s="74"/>
      <c r="D280" s="74"/>
      <c r="E280" s="74"/>
      <c r="F280" s="74"/>
      <c r="G280" s="74"/>
      <c r="H280" s="74"/>
      <c r="I280" s="74"/>
      <c r="J280" s="74"/>
    </row>
    <row r="281" spans="3:10" ht="15.75">
      <c r="C281" s="74"/>
      <c r="D281" s="74"/>
      <c r="E281" s="74"/>
      <c r="F281" s="74"/>
      <c r="G281" s="74"/>
      <c r="H281" s="74"/>
      <c r="I281" s="74"/>
      <c r="J281" s="74"/>
    </row>
    <row r="282" spans="3:10" ht="15.75">
      <c r="C282" s="74"/>
      <c r="D282" s="74"/>
      <c r="E282" s="74"/>
      <c r="F282" s="74"/>
      <c r="G282" s="74"/>
      <c r="H282" s="74"/>
      <c r="I282" s="74"/>
      <c r="J282" s="74"/>
    </row>
    <row r="283" spans="3:10" ht="15.75">
      <c r="C283" s="74"/>
      <c r="D283" s="74"/>
      <c r="E283" s="74"/>
      <c r="F283" s="74"/>
      <c r="G283" s="74"/>
      <c r="H283" s="74"/>
      <c r="I283" s="74"/>
      <c r="J283" s="74"/>
    </row>
    <row r="284" spans="3:10" ht="15.75">
      <c r="C284" s="74"/>
      <c r="D284" s="74"/>
      <c r="E284" s="74"/>
      <c r="F284" s="74"/>
      <c r="G284" s="74"/>
      <c r="H284" s="74"/>
      <c r="I284" s="74"/>
      <c r="J284" s="74"/>
    </row>
    <row r="285" spans="3:10" ht="15.75">
      <c r="C285" s="74"/>
      <c r="D285" s="74"/>
      <c r="E285" s="74"/>
      <c r="F285" s="74"/>
      <c r="G285" s="74"/>
      <c r="H285" s="74"/>
      <c r="I285" s="74"/>
      <c r="J285" s="74"/>
    </row>
    <row r="286" spans="3:10" ht="15.75">
      <c r="C286" s="74"/>
      <c r="D286" s="74"/>
      <c r="E286" s="74"/>
      <c r="F286" s="74"/>
      <c r="G286" s="74"/>
      <c r="H286" s="74"/>
      <c r="I286" s="74"/>
      <c r="J286" s="74"/>
    </row>
    <row r="287" spans="3:10" ht="15.75">
      <c r="C287" s="74"/>
      <c r="D287" s="74"/>
      <c r="E287" s="74"/>
      <c r="F287" s="74"/>
      <c r="G287" s="74"/>
      <c r="H287" s="74"/>
      <c r="I287" s="74"/>
      <c r="J287" s="74"/>
    </row>
    <row r="288" spans="3:10" ht="15.75">
      <c r="C288" s="74"/>
      <c r="D288" s="74"/>
      <c r="E288" s="74"/>
      <c r="F288" s="74"/>
      <c r="G288" s="74"/>
      <c r="H288" s="74"/>
      <c r="I288" s="74"/>
      <c r="J288" s="74"/>
    </row>
    <row r="289" spans="3:10" ht="15.75">
      <c r="C289" s="74"/>
      <c r="D289" s="74"/>
      <c r="E289" s="74"/>
      <c r="F289" s="74"/>
      <c r="G289" s="74"/>
      <c r="H289" s="74"/>
      <c r="I289" s="74"/>
      <c r="J289" s="74"/>
    </row>
    <row r="290" spans="3:10" ht="15.75">
      <c r="C290" s="74"/>
      <c r="D290" s="74"/>
      <c r="E290" s="74"/>
      <c r="F290" s="74"/>
      <c r="G290" s="74"/>
      <c r="H290" s="74"/>
      <c r="I290" s="74"/>
      <c r="J290" s="74"/>
    </row>
    <row r="291" spans="3:10" ht="15.75">
      <c r="C291" s="74"/>
      <c r="D291" s="74"/>
      <c r="E291" s="74"/>
      <c r="F291" s="74"/>
      <c r="G291" s="74"/>
      <c r="H291" s="74"/>
      <c r="I291" s="74"/>
      <c r="J291" s="74"/>
    </row>
    <row r="292" spans="3:10" ht="15.75">
      <c r="C292" s="74"/>
      <c r="D292" s="74"/>
      <c r="E292" s="74"/>
      <c r="F292" s="74"/>
      <c r="G292" s="74"/>
      <c r="H292" s="74"/>
      <c r="I292" s="74"/>
      <c r="J292" s="74"/>
    </row>
    <row r="293" spans="3:10" ht="15.75">
      <c r="C293" s="74"/>
      <c r="D293" s="74"/>
      <c r="E293" s="74"/>
      <c r="F293" s="74"/>
      <c r="G293" s="74"/>
      <c r="H293" s="74"/>
      <c r="I293" s="74"/>
      <c r="J293" s="74"/>
    </row>
    <row r="294" spans="3:10" ht="15.75">
      <c r="C294" s="74"/>
      <c r="D294" s="74"/>
      <c r="E294" s="74"/>
      <c r="F294" s="74"/>
      <c r="G294" s="74"/>
      <c r="H294" s="74"/>
      <c r="I294" s="74"/>
      <c r="J294" s="74"/>
    </row>
    <row r="295" spans="3:10" ht="15.75">
      <c r="C295" s="74"/>
      <c r="D295" s="74"/>
      <c r="E295" s="74"/>
      <c r="F295" s="74"/>
      <c r="G295" s="74"/>
      <c r="H295" s="74"/>
      <c r="I295" s="74"/>
      <c r="J295" s="74"/>
    </row>
    <row r="296" spans="3:10" ht="15.75">
      <c r="C296" s="74"/>
      <c r="D296" s="74"/>
      <c r="E296" s="74"/>
      <c r="F296" s="74"/>
      <c r="G296" s="74"/>
      <c r="H296" s="74"/>
      <c r="I296" s="74"/>
      <c r="J296" s="74"/>
    </row>
    <row r="297" spans="3:10" ht="15.75">
      <c r="C297" s="74"/>
      <c r="D297" s="74"/>
      <c r="E297" s="74"/>
      <c r="F297" s="74"/>
      <c r="G297" s="74"/>
      <c r="H297" s="74"/>
      <c r="I297" s="74"/>
      <c r="J297" s="74"/>
    </row>
    <row r="298" spans="3:10" ht="15.75">
      <c r="C298" s="74"/>
      <c r="D298" s="74"/>
      <c r="E298" s="74"/>
      <c r="F298" s="74"/>
      <c r="G298" s="74"/>
      <c r="H298" s="74"/>
      <c r="I298" s="74"/>
      <c r="J298" s="74"/>
    </row>
    <row r="299" spans="3:10" ht="15.75">
      <c r="C299" s="74"/>
      <c r="D299" s="74"/>
      <c r="E299" s="74"/>
      <c r="F299" s="74"/>
      <c r="G299" s="74"/>
      <c r="H299" s="74"/>
      <c r="I299" s="74"/>
      <c r="J299" s="74"/>
    </row>
    <row r="300" spans="3:10" ht="15.75">
      <c r="C300" s="74"/>
      <c r="D300" s="74"/>
      <c r="E300" s="74"/>
      <c r="F300" s="74"/>
      <c r="G300" s="74"/>
      <c r="H300" s="74"/>
      <c r="I300" s="74"/>
      <c r="J300" s="74"/>
    </row>
    <row r="301" spans="3:10" ht="15.75">
      <c r="C301" s="74"/>
      <c r="D301" s="74"/>
      <c r="E301" s="74"/>
      <c r="F301" s="74"/>
      <c r="G301" s="74"/>
      <c r="H301" s="74"/>
      <c r="I301" s="74"/>
      <c r="J301" s="74"/>
    </row>
    <row r="302" spans="3:10" ht="15.75">
      <c r="C302" s="74"/>
      <c r="D302" s="74"/>
      <c r="E302" s="74"/>
      <c r="F302" s="74"/>
      <c r="G302" s="74"/>
      <c r="H302" s="74"/>
      <c r="I302" s="74"/>
      <c r="J302" s="74"/>
    </row>
    <row r="303" spans="3:10" ht="15.75">
      <c r="C303" s="74"/>
      <c r="D303" s="74"/>
      <c r="E303" s="74"/>
      <c r="F303" s="74"/>
      <c r="G303" s="74"/>
      <c r="H303" s="74"/>
      <c r="I303" s="74"/>
      <c r="J303" s="74"/>
    </row>
    <row r="304" spans="3:10" ht="15.75">
      <c r="C304" s="74"/>
      <c r="D304" s="74"/>
      <c r="E304" s="74"/>
      <c r="F304" s="74"/>
      <c r="G304" s="74"/>
      <c r="H304" s="74"/>
      <c r="I304" s="74"/>
      <c r="J304" s="74"/>
    </row>
    <row r="305" spans="3:10" ht="15.75">
      <c r="C305" s="74"/>
      <c r="D305" s="74"/>
      <c r="E305" s="74"/>
      <c r="F305" s="74"/>
      <c r="G305" s="74"/>
      <c r="H305" s="74"/>
      <c r="I305" s="74"/>
      <c r="J305" s="74"/>
    </row>
    <row r="306" spans="3:10" ht="15.75">
      <c r="C306" s="74"/>
      <c r="D306" s="74"/>
      <c r="E306" s="74"/>
      <c r="F306" s="74"/>
      <c r="G306" s="74"/>
      <c r="H306" s="74"/>
      <c r="I306" s="74"/>
      <c r="J306" s="74"/>
    </row>
    <row r="307" spans="3:10" ht="15.75">
      <c r="C307" s="74"/>
      <c r="D307" s="74"/>
      <c r="E307" s="74"/>
      <c r="F307" s="74"/>
      <c r="G307" s="74"/>
      <c r="H307" s="74"/>
      <c r="I307" s="74"/>
      <c r="J307" s="74"/>
    </row>
    <row r="308" spans="3:10" ht="15.75">
      <c r="C308" s="74"/>
      <c r="D308" s="74"/>
      <c r="E308" s="74"/>
      <c r="F308" s="74"/>
      <c r="G308" s="74"/>
      <c r="H308" s="74"/>
      <c r="I308" s="74"/>
      <c r="J308" s="74"/>
    </row>
    <row r="309" spans="3:10" ht="15.75">
      <c r="C309" s="74"/>
      <c r="D309" s="74"/>
      <c r="E309" s="74"/>
      <c r="F309" s="74"/>
      <c r="G309" s="74"/>
      <c r="H309" s="74"/>
      <c r="I309" s="74"/>
      <c r="J309" s="74"/>
    </row>
    <row r="310" spans="3:10" ht="15.75">
      <c r="C310" s="74"/>
      <c r="D310" s="74"/>
      <c r="E310" s="74"/>
      <c r="F310" s="74"/>
      <c r="G310" s="74"/>
      <c r="H310" s="74"/>
      <c r="I310" s="74"/>
      <c r="J310" s="74"/>
    </row>
    <row r="311" spans="3:10" ht="15.75">
      <c r="C311" s="74"/>
      <c r="D311" s="74"/>
      <c r="E311" s="74"/>
      <c r="F311" s="74"/>
      <c r="G311" s="74"/>
      <c r="H311" s="74"/>
      <c r="I311" s="74"/>
      <c r="J311" s="74"/>
    </row>
    <row r="312" spans="3:10" ht="15.75">
      <c r="C312" s="74"/>
      <c r="D312" s="74"/>
      <c r="E312" s="74"/>
      <c r="F312" s="74"/>
      <c r="G312" s="74"/>
      <c r="H312" s="74"/>
      <c r="I312" s="74"/>
      <c r="J312" s="74"/>
    </row>
    <row r="313" spans="3:10" ht="15.75">
      <c r="C313" s="74"/>
      <c r="D313" s="74"/>
      <c r="E313" s="74"/>
      <c r="F313" s="74"/>
      <c r="G313" s="74"/>
      <c r="H313" s="74"/>
      <c r="I313" s="74"/>
      <c r="J313" s="74"/>
    </row>
    <row r="314" spans="3:10" ht="15.75">
      <c r="C314" s="74"/>
      <c r="D314" s="74"/>
      <c r="E314" s="74"/>
      <c r="F314" s="74"/>
      <c r="G314" s="74"/>
      <c r="H314" s="74"/>
      <c r="I314" s="74"/>
      <c r="J314" s="74"/>
    </row>
    <row r="315" spans="3:10" ht="15.75">
      <c r="C315" s="74"/>
      <c r="D315" s="74"/>
      <c r="E315" s="74"/>
      <c r="F315" s="74"/>
      <c r="G315" s="74"/>
      <c r="H315" s="74"/>
      <c r="I315" s="74"/>
      <c r="J315" s="74"/>
    </row>
    <row r="316" spans="3:10" ht="15.75">
      <c r="C316" s="74"/>
      <c r="D316" s="74"/>
      <c r="E316" s="74"/>
      <c r="F316" s="74"/>
      <c r="G316" s="74"/>
      <c r="H316" s="74"/>
      <c r="I316" s="74"/>
      <c r="J316" s="74"/>
    </row>
    <row r="317" spans="3:10" ht="15.75">
      <c r="C317" s="74"/>
      <c r="D317" s="74"/>
      <c r="E317" s="74"/>
      <c r="F317" s="74"/>
      <c r="G317" s="74"/>
      <c r="H317" s="74"/>
      <c r="I317" s="74"/>
      <c r="J317" s="74"/>
    </row>
    <row r="318" spans="3:10" ht="15.75">
      <c r="C318" s="74"/>
      <c r="D318" s="74"/>
      <c r="E318" s="74"/>
      <c r="F318" s="74"/>
      <c r="G318" s="74"/>
      <c r="H318" s="74"/>
      <c r="I318" s="74"/>
      <c r="J318" s="74"/>
    </row>
    <row r="319" spans="3:10" ht="15.75">
      <c r="C319" s="74"/>
      <c r="D319" s="74"/>
      <c r="E319" s="74"/>
      <c r="F319" s="74"/>
      <c r="G319" s="74"/>
      <c r="H319" s="74"/>
      <c r="I319" s="74"/>
      <c r="J319" s="74"/>
    </row>
    <row r="320" spans="3:10" ht="15.75">
      <c r="C320" s="74"/>
      <c r="D320" s="74"/>
      <c r="E320" s="74"/>
      <c r="F320" s="74"/>
      <c r="G320" s="74"/>
      <c r="H320" s="74"/>
      <c r="I320" s="74"/>
      <c r="J320" s="74"/>
    </row>
    <row r="321" spans="3:10" ht="15.75">
      <c r="C321" s="74"/>
      <c r="D321" s="74"/>
      <c r="E321" s="74"/>
      <c r="F321" s="74"/>
      <c r="G321" s="74"/>
      <c r="H321" s="74"/>
      <c r="I321" s="74"/>
      <c r="J321" s="74"/>
    </row>
    <row r="322" spans="3:10" ht="15.75">
      <c r="C322" s="74"/>
      <c r="D322" s="74"/>
      <c r="E322" s="74"/>
      <c r="F322" s="74"/>
      <c r="G322" s="74"/>
      <c r="H322" s="74"/>
      <c r="I322" s="74"/>
      <c r="J322" s="74"/>
    </row>
    <row r="323" spans="3:10" ht="15.75">
      <c r="C323" s="74"/>
      <c r="D323" s="74"/>
      <c r="E323" s="74"/>
      <c r="F323" s="74"/>
      <c r="G323" s="74"/>
      <c r="H323" s="74"/>
      <c r="I323" s="74"/>
      <c r="J323" s="74"/>
    </row>
    <row r="324" spans="3:10" ht="15.75">
      <c r="C324" s="74"/>
      <c r="D324" s="74"/>
      <c r="E324" s="74"/>
      <c r="F324" s="74"/>
      <c r="G324" s="74"/>
      <c r="H324" s="74"/>
      <c r="I324" s="74"/>
      <c r="J324" s="74"/>
    </row>
    <row r="325" spans="3:10" ht="15.75">
      <c r="C325" s="74"/>
      <c r="D325" s="74"/>
      <c r="E325" s="74"/>
      <c r="F325" s="74"/>
      <c r="G325" s="74"/>
      <c r="H325" s="74"/>
      <c r="I325" s="74"/>
      <c r="J325" s="74"/>
    </row>
    <row r="326" spans="3:10" ht="15.75">
      <c r="C326" s="74"/>
      <c r="D326" s="74"/>
      <c r="E326" s="74"/>
      <c r="F326" s="74"/>
      <c r="G326" s="74"/>
      <c r="H326" s="74"/>
      <c r="I326" s="74"/>
      <c r="J326" s="74"/>
    </row>
    <row r="327" spans="3:10" ht="15.75">
      <c r="C327" s="74"/>
      <c r="D327" s="74"/>
      <c r="E327" s="74"/>
      <c r="F327" s="74"/>
      <c r="G327" s="74"/>
      <c r="H327" s="74"/>
      <c r="I327" s="74"/>
      <c r="J327" s="74"/>
    </row>
    <row r="328" spans="3:10" ht="15.75">
      <c r="C328" s="74"/>
      <c r="D328" s="74"/>
      <c r="E328" s="74"/>
      <c r="F328" s="74"/>
      <c r="G328" s="74"/>
      <c r="H328" s="74"/>
      <c r="I328" s="74"/>
      <c r="J328" s="74"/>
    </row>
    <row r="329" spans="3:10" ht="15.75">
      <c r="C329" s="74"/>
      <c r="D329" s="74"/>
      <c r="E329" s="74"/>
      <c r="F329" s="74"/>
      <c r="G329" s="74"/>
      <c r="H329" s="74"/>
      <c r="I329" s="74"/>
      <c r="J329" s="74"/>
    </row>
    <row r="330" spans="3:10" ht="15.75">
      <c r="C330" s="74"/>
      <c r="D330" s="74"/>
      <c r="E330" s="74"/>
      <c r="F330" s="74"/>
      <c r="G330" s="74"/>
      <c r="H330" s="74"/>
      <c r="I330" s="74"/>
      <c r="J330" s="74"/>
    </row>
    <row r="331" spans="3:10" ht="15.75">
      <c r="C331" s="74"/>
      <c r="D331" s="74"/>
      <c r="E331" s="74"/>
      <c r="F331" s="74"/>
      <c r="G331" s="74"/>
      <c r="H331" s="74"/>
      <c r="I331" s="74"/>
      <c r="J331" s="74"/>
    </row>
    <row r="332" spans="3:10" ht="15.75">
      <c r="C332" s="74"/>
      <c r="D332" s="74"/>
      <c r="E332" s="74"/>
      <c r="F332" s="74"/>
      <c r="G332" s="74"/>
      <c r="H332" s="74"/>
      <c r="I332" s="74"/>
      <c r="J332" s="74"/>
    </row>
    <row r="333" spans="3:10" ht="15.75">
      <c r="C333" s="74"/>
      <c r="D333" s="74"/>
      <c r="E333" s="74"/>
      <c r="F333" s="74"/>
      <c r="G333" s="74"/>
      <c r="H333" s="74"/>
      <c r="I333" s="74"/>
      <c r="J333" s="74"/>
    </row>
    <row r="334" spans="3:10" ht="15.75">
      <c r="C334" s="74"/>
      <c r="D334" s="74"/>
      <c r="E334" s="74"/>
      <c r="F334" s="74"/>
      <c r="G334" s="74"/>
      <c r="H334" s="74"/>
      <c r="I334" s="74"/>
      <c r="J334" s="74"/>
    </row>
    <row r="335" spans="3:10" ht="15.75">
      <c r="C335" s="74"/>
      <c r="D335" s="74"/>
      <c r="E335" s="74"/>
      <c r="F335" s="74"/>
      <c r="G335" s="74"/>
      <c r="H335" s="74"/>
      <c r="I335" s="74"/>
      <c r="J335" s="74"/>
    </row>
    <row r="336" spans="3:10" ht="15.75">
      <c r="C336" s="74"/>
      <c r="D336" s="74"/>
      <c r="E336" s="74"/>
      <c r="F336" s="74"/>
      <c r="G336" s="74"/>
      <c r="H336" s="74"/>
      <c r="I336" s="74"/>
      <c r="J336" s="74"/>
    </row>
    <row r="337" spans="3:10" ht="15.75">
      <c r="C337" s="74"/>
      <c r="D337" s="74"/>
      <c r="E337" s="74"/>
      <c r="F337" s="74"/>
      <c r="G337" s="74"/>
      <c r="H337" s="74"/>
      <c r="I337" s="74"/>
      <c r="J337" s="74"/>
    </row>
    <row r="338" spans="3:10" ht="15.75">
      <c r="C338" s="74"/>
      <c r="D338" s="74"/>
      <c r="E338" s="74"/>
      <c r="F338" s="74"/>
      <c r="G338" s="74"/>
      <c r="H338" s="74"/>
      <c r="I338" s="74"/>
      <c r="J338" s="74"/>
    </row>
    <row r="339" spans="3:10" ht="15.75">
      <c r="C339" s="74"/>
      <c r="D339" s="74"/>
      <c r="E339" s="74"/>
      <c r="F339" s="74"/>
      <c r="G339" s="74"/>
      <c r="H339" s="74"/>
      <c r="I339" s="74"/>
      <c r="J339" s="74"/>
    </row>
    <row r="340" spans="3:10" ht="15.75">
      <c r="C340" s="74"/>
      <c r="D340" s="74"/>
      <c r="E340" s="74"/>
      <c r="F340" s="74"/>
      <c r="G340" s="74"/>
      <c r="H340" s="74"/>
      <c r="I340" s="74"/>
      <c r="J340" s="74"/>
    </row>
    <row r="341" spans="3:10" ht="15.75">
      <c r="C341" s="74"/>
      <c r="D341" s="74"/>
      <c r="E341" s="74"/>
      <c r="F341" s="74"/>
      <c r="G341" s="74"/>
      <c r="H341" s="74"/>
      <c r="I341" s="74"/>
      <c r="J341" s="74"/>
    </row>
    <row r="342" spans="3:10" ht="15.75">
      <c r="C342" s="74"/>
      <c r="D342" s="74"/>
      <c r="E342" s="74"/>
      <c r="F342" s="74"/>
      <c r="G342" s="74"/>
      <c r="H342" s="74"/>
      <c r="I342" s="74"/>
      <c r="J342" s="74"/>
    </row>
    <row r="343" spans="3:10" ht="15.75">
      <c r="C343" s="74"/>
      <c r="D343" s="74"/>
      <c r="E343" s="74"/>
      <c r="F343" s="74"/>
      <c r="G343" s="74"/>
      <c r="H343" s="74"/>
      <c r="I343" s="74"/>
      <c r="J343" s="74"/>
    </row>
    <row r="344" spans="3:10" ht="15.75">
      <c r="C344" s="74"/>
      <c r="D344" s="74"/>
      <c r="E344" s="74"/>
      <c r="F344" s="74"/>
      <c r="G344" s="74"/>
      <c r="H344" s="74"/>
      <c r="I344" s="74"/>
      <c r="J344" s="74"/>
    </row>
    <row r="345" spans="3:10" ht="15.75">
      <c r="C345" s="74"/>
      <c r="D345" s="74"/>
      <c r="E345" s="74"/>
      <c r="F345" s="74"/>
      <c r="G345" s="74"/>
      <c r="H345" s="74"/>
      <c r="I345" s="74"/>
      <c r="J345" s="74"/>
    </row>
    <row r="346" spans="3:10" ht="15.75">
      <c r="C346" s="74"/>
      <c r="D346" s="74"/>
      <c r="E346" s="74"/>
      <c r="F346" s="74"/>
      <c r="G346" s="74"/>
      <c r="H346" s="74"/>
      <c r="I346" s="74"/>
      <c r="J346" s="74"/>
    </row>
    <row r="347" spans="3:10" ht="15.75">
      <c r="C347" s="74"/>
      <c r="D347" s="74"/>
      <c r="E347" s="74"/>
      <c r="F347" s="74"/>
      <c r="G347" s="74"/>
      <c r="H347" s="74"/>
      <c r="I347" s="74"/>
      <c r="J347" s="74"/>
    </row>
    <row r="348" spans="3:10" ht="15.75">
      <c r="C348" s="74"/>
      <c r="D348" s="74"/>
      <c r="E348" s="74"/>
      <c r="F348" s="74"/>
      <c r="G348" s="74"/>
      <c r="H348" s="74"/>
      <c r="I348" s="74"/>
      <c r="J348" s="74"/>
    </row>
    <row r="349" spans="3:10" ht="15.75">
      <c r="C349" s="74"/>
      <c r="D349" s="74"/>
      <c r="E349" s="74"/>
      <c r="F349" s="74"/>
      <c r="G349" s="74"/>
      <c r="H349" s="74"/>
      <c r="I349" s="74"/>
      <c r="J349" s="74"/>
    </row>
    <row r="350" spans="3:10" ht="15.75">
      <c r="C350" s="74"/>
      <c r="D350" s="74"/>
      <c r="E350" s="74"/>
      <c r="F350" s="74"/>
      <c r="G350" s="74"/>
      <c r="H350" s="74"/>
      <c r="I350" s="74"/>
      <c r="J350" s="74"/>
    </row>
    <row r="351" spans="3:10" ht="15.75">
      <c r="C351" s="74"/>
      <c r="D351" s="74"/>
      <c r="E351" s="74"/>
      <c r="F351" s="74"/>
      <c r="G351" s="74"/>
      <c r="H351" s="74"/>
      <c r="I351" s="74"/>
      <c r="J351" s="74"/>
    </row>
    <row r="352" spans="3:10" ht="15.75">
      <c r="C352" s="74"/>
      <c r="D352" s="74"/>
      <c r="E352" s="74"/>
      <c r="F352" s="74"/>
      <c r="G352" s="74"/>
      <c r="H352" s="74"/>
      <c r="I352" s="74"/>
      <c r="J352" s="74"/>
    </row>
    <row r="353" spans="3:10" ht="15.75">
      <c r="C353" s="74"/>
      <c r="D353" s="74"/>
      <c r="E353" s="74"/>
      <c r="F353" s="74"/>
      <c r="G353" s="74"/>
      <c r="H353" s="74"/>
      <c r="I353" s="74"/>
      <c r="J353" s="74"/>
    </row>
    <row r="354" spans="3:10" ht="15.75">
      <c r="C354" s="74"/>
      <c r="D354" s="74"/>
      <c r="E354" s="74"/>
      <c r="F354" s="74"/>
      <c r="G354" s="74"/>
      <c r="H354" s="74"/>
      <c r="I354" s="74"/>
      <c r="J354" s="74"/>
    </row>
    <row r="355" spans="3:10" ht="15.75">
      <c r="C355" s="74"/>
      <c r="D355" s="74"/>
      <c r="E355" s="74"/>
      <c r="F355" s="74"/>
      <c r="G355" s="74"/>
      <c r="H355" s="74"/>
      <c r="I355" s="74"/>
      <c r="J355" s="74"/>
    </row>
    <row r="356" spans="3:10" ht="15.75">
      <c r="C356" s="74"/>
      <c r="D356" s="74"/>
      <c r="E356" s="74"/>
      <c r="F356" s="74"/>
      <c r="G356" s="74"/>
      <c r="H356" s="74"/>
      <c r="I356" s="74"/>
      <c r="J356" s="74"/>
    </row>
    <row r="357" spans="3:10" ht="15.75">
      <c r="C357" s="74"/>
      <c r="D357" s="74"/>
      <c r="E357" s="74"/>
      <c r="F357" s="74"/>
      <c r="G357" s="74"/>
      <c r="H357" s="74"/>
      <c r="I357" s="74"/>
      <c r="J357" s="74"/>
    </row>
    <row r="358" spans="3:10" ht="15.75">
      <c r="C358" s="74"/>
      <c r="D358" s="74"/>
      <c r="E358" s="74"/>
      <c r="F358" s="74"/>
      <c r="G358" s="74"/>
      <c r="H358" s="74"/>
      <c r="I358" s="74"/>
      <c r="J358" s="74"/>
    </row>
    <row r="359" spans="3:10" ht="15.75">
      <c r="C359" s="74"/>
      <c r="D359" s="74"/>
      <c r="E359" s="74"/>
      <c r="F359" s="74"/>
      <c r="G359" s="74"/>
      <c r="H359" s="74"/>
      <c r="I359" s="74"/>
      <c r="J359" s="74"/>
    </row>
    <row r="360" spans="3:10" ht="15.75">
      <c r="C360" s="74"/>
      <c r="D360" s="74"/>
      <c r="E360" s="74"/>
      <c r="F360" s="74"/>
      <c r="G360" s="74"/>
      <c r="H360" s="74"/>
      <c r="I360" s="74"/>
      <c r="J360" s="74"/>
    </row>
    <row r="361" spans="3:10" ht="15.75">
      <c r="C361" s="74"/>
      <c r="D361" s="74"/>
      <c r="E361" s="74"/>
      <c r="F361" s="74"/>
      <c r="G361" s="74"/>
      <c r="H361" s="74"/>
      <c r="I361" s="74"/>
      <c r="J361" s="74"/>
    </row>
    <row r="362" spans="3:10" ht="15.75">
      <c r="C362" s="74"/>
      <c r="D362" s="74"/>
      <c r="E362" s="74"/>
      <c r="F362" s="74"/>
      <c r="G362" s="74"/>
      <c r="H362" s="74"/>
      <c r="I362" s="74"/>
      <c r="J362" s="74"/>
    </row>
    <row r="363" spans="3:10" ht="15.75">
      <c r="C363" s="74"/>
      <c r="D363" s="74"/>
      <c r="E363" s="74"/>
      <c r="F363" s="74"/>
      <c r="G363" s="74"/>
      <c r="H363" s="74"/>
      <c r="I363" s="74"/>
      <c r="J363" s="74"/>
    </row>
    <row r="364" spans="3:10" ht="15.75">
      <c r="C364" s="74"/>
      <c r="D364" s="74"/>
      <c r="E364" s="74"/>
      <c r="F364" s="74"/>
      <c r="G364" s="74"/>
      <c r="H364" s="74"/>
      <c r="I364" s="74"/>
      <c r="J364" s="74"/>
    </row>
    <row r="365" spans="3:10" ht="15.75">
      <c r="C365" s="74"/>
      <c r="D365" s="74"/>
      <c r="E365" s="74"/>
      <c r="F365" s="74"/>
      <c r="G365" s="74"/>
      <c r="H365" s="74"/>
      <c r="I365" s="74"/>
      <c r="J365" s="74"/>
    </row>
    <row r="366" spans="3:10" ht="15.75">
      <c r="C366" s="74"/>
      <c r="D366" s="74"/>
      <c r="E366" s="74"/>
      <c r="F366" s="74"/>
      <c r="G366" s="74"/>
      <c r="H366" s="74"/>
      <c r="I366" s="74"/>
      <c r="J366" s="74"/>
    </row>
    <row r="367" spans="3:10" ht="15.75">
      <c r="C367" s="74"/>
      <c r="D367" s="74"/>
      <c r="E367" s="74"/>
      <c r="F367" s="74"/>
      <c r="G367" s="74"/>
      <c r="H367" s="74"/>
      <c r="I367" s="74"/>
      <c r="J367" s="74"/>
    </row>
    <row r="368" spans="3:10" ht="15.75">
      <c r="C368" s="74"/>
      <c r="D368" s="74"/>
      <c r="E368" s="74"/>
      <c r="F368" s="74"/>
      <c r="G368" s="74"/>
      <c r="H368" s="74"/>
      <c r="I368" s="74"/>
      <c r="J368" s="74"/>
    </row>
    <row r="369" spans="3:10" ht="15.75">
      <c r="C369" s="74"/>
      <c r="D369" s="74"/>
      <c r="E369" s="74"/>
      <c r="F369" s="74"/>
      <c r="G369" s="74"/>
      <c r="H369" s="74"/>
      <c r="I369" s="74"/>
      <c r="J369" s="74"/>
    </row>
    <row r="370" spans="3:10" ht="15.75">
      <c r="C370" s="74"/>
      <c r="D370" s="74"/>
      <c r="E370" s="74"/>
      <c r="F370" s="74"/>
      <c r="G370" s="74"/>
      <c r="H370" s="74"/>
      <c r="I370" s="74"/>
      <c r="J370" s="74"/>
    </row>
    <row r="371" spans="3:10" ht="15.75">
      <c r="C371" s="74"/>
      <c r="D371" s="74"/>
      <c r="E371" s="74"/>
      <c r="F371" s="74"/>
      <c r="G371" s="74"/>
      <c r="H371" s="74"/>
      <c r="I371" s="74"/>
      <c r="J371" s="74"/>
    </row>
    <row r="372" spans="3:10" ht="15.75">
      <c r="C372" s="74"/>
      <c r="D372" s="74"/>
      <c r="E372" s="74"/>
      <c r="F372" s="74"/>
      <c r="G372" s="74"/>
      <c r="H372" s="74"/>
      <c r="I372" s="74"/>
      <c r="J372" s="74"/>
    </row>
    <row r="373" spans="3:10" ht="15.75">
      <c r="C373" s="74"/>
      <c r="D373" s="74"/>
      <c r="E373" s="74"/>
      <c r="F373" s="74"/>
      <c r="G373" s="74"/>
      <c r="H373" s="74"/>
      <c r="I373" s="74"/>
      <c r="J373" s="74"/>
    </row>
    <row r="374" spans="3:10" ht="15.75">
      <c r="C374" s="74"/>
      <c r="D374" s="74"/>
      <c r="E374" s="74"/>
      <c r="F374" s="74"/>
      <c r="G374" s="74"/>
      <c r="H374" s="74"/>
      <c r="I374" s="74"/>
      <c r="J374" s="74"/>
    </row>
    <row r="375" spans="3:10" ht="15.75">
      <c r="C375" s="74"/>
      <c r="D375" s="74"/>
      <c r="E375" s="74"/>
      <c r="F375" s="74"/>
      <c r="G375" s="74"/>
      <c r="H375" s="74"/>
      <c r="I375" s="74"/>
      <c r="J375" s="74"/>
    </row>
    <row r="376" spans="3:10" ht="15.75">
      <c r="C376" s="74"/>
      <c r="D376" s="74"/>
      <c r="E376" s="74"/>
      <c r="F376" s="74"/>
      <c r="G376" s="74"/>
      <c r="H376" s="74"/>
      <c r="I376" s="74"/>
      <c r="J376" s="74"/>
    </row>
    <row r="377" spans="3:10" ht="15.75">
      <c r="C377" s="74"/>
      <c r="D377" s="74"/>
      <c r="E377" s="74"/>
      <c r="F377" s="74"/>
      <c r="G377" s="74"/>
      <c r="H377" s="74"/>
      <c r="I377" s="74"/>
      <c r="J377" s="74"/>
    </row>
    <row r="378" spans="3:10" ht="15.75">
      <c r="C378" s="74"/>
      <c r="D378" s="74"/>
      <c r="E378" s="74"/>
      <c r="F378" s="74"/>
      <c r="G378" s="74"/>
      <c r="H378" s="74"/>
      <c r="I378" s="74"/>
      <c r="J378" s="74"/>
    </row>
    <row r="379" spans="3:10" ht="15.75">
      <c r="C379" s="74"/>
      <c r="D379" s="74"/>
      <c r="E379" s="74"/>
      <c r="F379" s="74"/>
      <c r="G379" s="74"/>
      <c r="H379" s="74"/>
      <c r="I379" s="74"/>
      <c r="J379" s="74"/>
    </row>
    <row r="380" spans="3:10" ht="15.75">
      <c r="C380" s="74"/>
      <c r="D380" s="74"/>
      <c r="E380" s="74"/>
      <c r="F380" s="74"/>
      <c r="G380" s="74"/>
      <c r="H380" s="74"/>
      <c r="I380" s="74"/>
      <c r="J380" s="74"/>
    </row>
    <row r="381" spans="3:10" ht="15.75">
      <c r="C381" s="74"/>
      <c r="D381" s="74"/>
      <c r="E381" s="74"/>
      <c r="F381" s="74"/>
      <c r="G381" s="74"/>
      <c r="H381" s="74"/>
      <c r="I381" s="74"/>
      <c r="J381" s="74"/>
    </row>
    <row r="382" spans="3:10" ht="15.75">
      <c r="C382" s="74"/>
      <c r="D382" s="74"/>
      <c r="E382" s="74"/>
      <c r="F382" s="74"/>
      <c r="G382" s="74"/>
      <c r="H382" s="74"/>
      <c r="I382" s="74"/>
      <c r="J382" s="74"/>
    </row>
    <row r="383" spans="3:10" ht="15.75">
      <c r="C383" s="74"/>
      <c r="D383" s="74"/>
      <c r="E383" s="74"/>
      <c r="F383" s="74"/>
      <c r="G383" s="74"/>
      <c r="H383" s="74"/>
      <c r="I383" s="74"/>
      <c r="J383" s="74"/>
    </row>
    <row r="384" spans="3:10" ht="15.75">
      <c r="C384" s="74"/>
      <c r="D384" s="74"/>
      <c r="E384" s="74"/>
      <c r="F384" s="74"/>
      <c r="G384" s="74"/>
      <c r="H384" s="74"/>
      <c r="I384" s="74"/>
      <c r="J384" s="74"/>
    </row>
    <row r="385" spans="3:10" ht="15.75">
      <c r="C385" s="74"/>
      <c r="D385" s="74"/>
      <c r="E385" s="74"/>
      <c r="F385" s="74"/>
      <c r="G385" s="74"/>
      <c r="H385" s="74"/>
      <c r="I385" s="74"/>
      <c r="J385" s="74"/>
    </row>
    <row r="386" spans="3:10" ht="15.75">
      <c r="C386" s="74"/>
      <c r="D386" s="74"/>
      <c r="E386" s="74"/>
      <c r="F386" s="74"/>
      <c r="G386" s="74"/>
      <c r="H386" s="74"/>
      <c r="I386" s="74"/>
      <c r="J386" s="74"/>
    </row>
    <row r="387" spans="3:10" ht="15.75">
      <c r="C387" s="74"/>
      <c r="D387" s="74"/>
      <c r="E387" s="74"/>
      <c r="F387" s="74"/>
      <c r="G387" s="74"/>
      <c r="H387" s="74"/>
      <c r="I387" s="74"/>
      <c r="J387" s="74"/>
    </row>
    <row r="388" spans="3:10" ht="15.75">
      <c r="C388" s="74"/>
      <c r="D388" s="74"/>
      <c r="E388" s="74"/>
      <c r="F388" s="74"/>
      <c r="G388" s="74"/>
      <c r="H388" s="74"/>
      <c r="I388" s="74"/>
      <c r="J388" s="74"/>
    </row>
    <row r="389" spans="3:10" ht="15.75">
      <c r="C389" s="74"/>
      <c r="D389" s="74"/>
      <c r="E389" s="74"/>
      <c r="F389" s="74"/>
      <c r="G389" s="74"/>
      <c r="H389" s="74"/>
      <c r="I389" s="74"/>
      <c r="J389" s="74"/>
    </row>
    <row r="390" spans="3:10" ht="15.75">
      <c r="C390" s="74"/>
      <c r="D390" s="74"/>
      <c r="E390" s="74"/>
      <c r="F390" s="74"/>
      <c r="G390" s="74"/>
      <c r="H390" s="74"/>
      <c r="I390" s="74"/>
      <c r="J390" s="74"/>
    </row>
    <row r="391" spans="3:10" ht="15.75">
      <c r="C391" s="74"/>
      <c r="D391" s="74"/>
      <c r="E391" s="74"/>
      <c r="F391" s="74"/>
      <c r="G391" s="74"/>
      <c r="H391" s="74"/>
      <c r="I391" s="74"/>
      <c r="J391" s="74"/>
    </row>
    <row r="392" spans="3:10" ht="15.75">
      <c r="C392" s="74"/>
      <c r="D392" s="74"/>
      <c r="E392" s="74"/>
      <c r="F392" s="74"/>
      <c r="G392" s="74"/>
      <c r="H392" s="74"/>
      <c r="I392" s="74"/>
      <c r="J392" s="74"/>
    </row>
    <row r="393" spans="3:10" ht="15.75">
      <c r="C393" s="74"/>
      <c r="D393" s="74"/>
      <c r="E393" s="74"/>
      <c r="F393" s="74"/>
      <c r="G393" s="74"/>
      <c r="H393" s="74"/>
      <c r="I393" s="74"/>
      <c r="J393" s="74"/>
    </row>
    <row r="394" spans="3:10" ht="15.75">
      <c r="C394" s="74"/>
      <c r="D394" s="74"/>
      <c r="E394" s="74"/>
      <c r="F394" s="74"/>
      <c r="G394" s="74"/>
      <c r="H394" s="74"/>
      <c r="I394" s="74"/>
      <c r="J394" s="74"/>
    </row>
    <row r="395" spans="3:10" ht="15.75">
      <c r="C395" s="74"/>
      <c r="D395" s="74"/>
      <c r="E395" s="74"/>
      <c r="F395" s="74"/>
      <c r="G395" s="74"/>
      <c r="H395" s="74"/>
      <c r="I395" s="74"/>
      <c r="J395" s="74"/>
    </row>
    <row r="396" spans="3:10" ht="15.75">
      <c r="C396" s="74"/>
      <c r="D396" s="74"/>
      <c r="E396" s="74"/>
      <c r="F396" s="74"/>
      <c r="G396" s="74"/>
      <c r="H396" s="74"/>
      <c r="I396" s="74"/>
      <c r="J396" s="74"/>
    </row>
    <row r="397" spans="3:10" ht="15.75">
      <c r="C397" s="74"/>
      <c r="D397" s="74"/>
      <c r="E397" s="74"/>
      <c r="F397" s="74"/>
      <c r="G397" s="74"/>
      <c r="H397" s="74"/>
      <c r="I397" s="74"/>
      <c r="J397" s="74"/>
    </row>
    <row r="398" spans="3:10" ht="15.75">
      <c r="C398" s="74"/>
      <c r="D398" s="74"/>
      <c r="E398" s="74"/>
      <c r="F398" s="74"/>
      <c r="G398" s="74"/>
      <c r="H398" s="74"/>
      <c r="I398" s="74"/>
      <c r="J398" s="74"/>
    </row>
    <row r="399" spans="3:10" ht="15.75">
      <c r="C399" s="74"/>
      <c r="D399" s="74"/>
      <c r="E399" s="74"/>
      <c r="F399" s="74"/>
      <c r="G399" s="74"/>
      <c r="H399" s="74"/>
      <c r="I399" s="74"/>
      <c r="J399" s="74"/>
    </row>
    <row r="400" spans="3:10" ht="15.75">
      <c r="C400" s="74"/>
      <c r="D400" s="74"/>
      <c r="E400" s="74"/>
      <c r="F400" s="74"/>
      <c r="G400" s="74"/>
      <c r="H400" s="74"/>
      <c r="I400" s="74"/>
      <c r="J400" s="74"/>
    </row>
    <row r="401" spans="3:10" ht="15.75">
      <c r="C401" s="74"/>
      <c r="D401" s="74"/>
      <c r="E401" s="74"/>
      <c r="F401" s="74"/>
      <c r="G401" s="74"/>
      <c r="H401" s="74"/>
      <c r="I401" s="74"/>
      <c r="J401" s="74"/>
    </row>
    <row r="402" spans="3:10" ht="15.75">
      <c r="C402" s="74"/>
      <c r="D402" s="74"/>
      <c r="E402" s="74"/>
      <c r="F402" s="74"/>
      <c r="G402" s="74"/>
      <c r="H402" s="74"/>
      <c r="I402" s="74"/>
      <c r="J402" s="74"/>
    </row>
    <row r="403" spans="3:10" ht="15.75">
      <c r="C403" s="74"/>
      <c r="D403" s="74"/>
      <c r="E403" s="74"/>
      <c r="F403" s="74"/>
      <c r="G403" s="74"/>
      <c r="H403" s="74"/>
      <c r="I403" s="74"/>
      <c r="J403" s="74"/>
    </row>
    <row r="404" spans="3:10" ht="15.75">
      <c r="C404" s="74"/>
      <c r="D404" s="74"/>
      <c r="E404" s="74"/>
      <c r="F404" s="74"/>
      <c r="G404" s="74"/>
      <c r="H404" s="74"/>
      <c r="I404" s="74"/>
      <c r="J404" s="74"/>
    </row>
    <row r="405" spans="3:10" ht="15.75">
      <c r="C405" s="74"/>
      <c r="D405" s="74"/>
      <c r="E405" s="74"/>
      <c r="F405" s="74"/>
      <c r="G405" s="74"/>
      <c r="H405" s="74"/>
      <c r="I405" s="74"/>
      <c r="J405" s="74"/>
    </row>
    <row r="406" spans="3:10" ht="15.75">
      <c r="C406" s="74"/>
      <c r="D406" s="74"/>
      <c r="E406" s="74"/>
      <c r="F406" s="74"/>
      <c r="G406" s="74"/>
      <c r="H406" s="74"/>
      <c r="I406" s="74"/>
      <c r="J406" s="74"/>
    </row>
    <row r="407" spans="3:10" ht="15.75">
      <c r="C407" s="74"/>
      <c r="D407" s="74"/>
      <c r="E407" s="74"/>
      <c r="F407" s="74"/>
      <c r="G407" s="74"/>
      <c r="H407" s="74"/>
      <c r="I407" s="74"/>
      <c r="J407" s="74"/>
    </row>
    <row r="408" spans="3:10" ht="15.75">
      <c r="C408" s="74"/>
      <c r="D408" s="74"/>
      <c r="E408" s="74"/>
      <c r="F408" s="74"/>
      <c r="G408" s="74"/>
      <c r="H408" s="74"/>
      <c r="I408" s="74"/>
      <c r="J408" s="74"/>
    </row>
    <row r="409" spans="3:10" ht="15.75">
      <c r="C409" s="74"/>
      <c r="D409" s="74"/>
      <c r="E409" s="74"/>
      <c r="F409" s="74"/>
      <c r="G409" s="74"/>
      <c r="H409" s="74"/>
      <c r="I409" s="74"/>
      <c r="J409" s="74"/>
    </row>
    <row r="410" spans="3:10" ht="15.75">
      <c r="C410" s="74"/>
      <c r="D410" s="74"/>
      <c r="E410" s="74"/>
      <c r="F410" s="74"/>
      <c r="G410" s="74"/>
      <c r="H410" s="74"/>
      <c r="I410" s="74"/>
      <c r="J410" s="74"/>
    </row>
    <row r="411" spans="3:10" ht="15.75">
      <c r="C411" s="74"/>
      <c r="D411" s="74"/>
      <c r="E411" s="74"/>
      <c r="F411" s="74"/>
      <c r="G411" s="74"/>
      <c r="H411" s="74"/>
      <c r="I411" s="74"/>
      <c r="J411" s="74"/>
    </row>
    <row r="412" spans="3:10" ht="15.75">
      <c r="C412" s="74"/>
      <c r="D412" s="74"/>
      <c r="E412" s="74"/>
      <c r="F412" s="74"/>
      <c r="G412" s="74"/>
      <c r="H412" s="74"/>
      <c r="I412" s="74"/>
      <c r="J412" s="74"/>
    </row>
    <row r="413" spans="3:10" ht="15.75">
      <c r="C413" s="74"/>
      <c r="D413" s="74"/>
      <c r="E413" s="74"/>
      <c r="F413" s="74"/>
      <c r="G413" s="74"/>
      <c r="H413" s="74"/>
      <c r="I413" s="74"/>
      <c r="J413" s="74"/>
    </row>
    <row r="414" spans="3:10" ht="15.75">
      <c r="C414" s="74"/>
      <c r="D414" s="74"/>
      <c r="E414" s="74"/>
      <c r="F414" s="74"/>
      <c r="G414" s="74"/>
      <c r="H414" s="74"/>
      <c r="I414" s="74"/>
      <c r="J414" s="74"/>
    </row>
    <row r="415" spans="3:10" ht="15.75">
      <c r="C415" s="74"/>
      <c r="D415" s="74"/>
      <c r="E415" s="74"/>
      <c r="F415" s="74"/>
      <c r="G415" s="74"/>
      <c r="H415" s="74"/>
      <c r="I415" s="74"/>
      <c r="J415" s="74"/>
    </row>
    <row r="416" spans="3:10" ht="15.75">
      <c r="C416" s="74"/>
      <c r="D416" s="74"/>
      <c r="E416" s="74"/>
      <c r="F416" s="74"/>
      <c r="G416" s="74"/>
      <c r="H416" s="74"/>
      <c r="I416" s="74"/>
      <c r="J416" s="74"/>
    </row>
    <row r="417" spans="3:10" ht="15.75">
      <c r="C417" s="74"/>
      <c r="D417" s="74"/>
      <c r="E417" s="74"/>
      <c r="F417" s="74"/>
      <c r="G417" s="74"/>
      <c r="H417" s="74"/>
      <c r="I417" s="74"/>
      <c r="J417" s="74"/>
    </row>
    <row r="418" spans="3:10" ht="15.75">
      <c r="C418" s="74"/>
      <c r="D418" s="74"/>
      <c r="E418" s="74"/>
      <c r="F418" s="74"/>
      <c r="G418" s="74"/>
      <c r="H418" s="74"/>
      <c r="I418" s="74"/>
      <c r="J418" s="74"/>
    </row>
    <row r="419" spans="3:10" ht="15.75">
      <c r="C419" s="74"/>
      <c r="D419" s="74"/>
      <c r="E419" s="74"/>
      <c r="F419" s="74"/>
      <c r="G419" s="74"/>
      <c r="H419" s="74"/>
      <c r="I419" s="74"/>
      <c r="J419" s="74"/>
    </row>
    <row r="420" spans="3:10" ht="15.75">
      <c r="C420" s="74"/>
      <c r="D420" s="74"/>
      <c r="E420" s="74"/>
      <c r="F420" s="74"/>
      <c r="G420" s="74"/>
      <c r="H420" s="74"/>
      <c r="I420" s="74"/>
      <c r="J420" s="74"/>
    </row>
    <row r="421" spans="3:10" ht="15.75">
      <c r="C421" s="74"/>
      <c r="D421" s="74"/>
      <c r="E421" s="74"/>
      <c r="F421" s="74"/>
      <c r="G421" s="74"/>
      <c r="H421" s="74"/>
      <c r="I421" s="74"/>
      <c r="J421" s="74"/>
    </row>
    <row r="422" spans="3:10" ht="15.75">
      <c r="C422" s="74"/>
      <c r="D422" s="74"/>
      <c r="E422" s="74"/>
      <c r="F422" s="74"/>
      <c r="G422" s="74"/>
      <c r="H422" s="74"/>
      <c r="I422" s="74"/>
      <c r="J422" s="74"/>
    </row>
    <row r="423" spans="3:10" ht="15.75">
      <c r="C423" s="74"/>
      <c r="D423" s="74"/>
      <c r="E423" s="74"/>
      <c r="F423" s="74"/>
      <c r="G423" s="74"/>
      <c r="H423" s="74"/>
      <c r="I423" s="74"/>
      <c r="J423" s="74"/>
    </row>
    <row r="424" spans="3:10" ht="15.75">
      <c r="C424" s="74"/>
      <c r="D424" s="74"/>
      <c r="E424" s="74"/>
      <c r="F424" s="74"/>
      <c r="G424" s="74"/>
      <c r="H424" s="74"/>
      <c r="I424" s="74"/>
      <c r="J424" s="74"/>
    </row>
    <row r="425" spans="3:10" ht="15.75">
      <c r="C425" s="74"/>
      <c r="D425" s="74"/>
      <c r="E425" s="74"/>
      <c r="F425" s="74"/>
      <c r="G425" s="74"/>
      <c r="H425" s="74"/>
      <c r="I425" s="74"/>
      <c r="J425" s="74"/>
    </row>
    <row r="426" spans="3:10" ht="15.75">
      <c r="C426" s="74"/>
      <c r="D426" s="74"/>
      <c r="E426" s="74"/>
      <c r="F426" s="74"/>
      <c r="G426" s="74"/>
      <c r="H426" s="74"/>
      <c r="I426" s="74"/>
      <c r="J426" s="74"/>
    </row>
    <row r="427" spans="3:10" ht="15.75">
      <c r="C427" s="74"/>
      <c r="D427" s="74"/>
      <c r="E427" s="74"/>
      <c r="F427" s="74"/>
      <c r="G427" s="74"/>
      <c r="H427" s="74"/>
      <c r="I427" s="74"/>
      <c r="J427" s="74"/>
    </row>
    <row r="428" spans="3:10" ht="15.75">
      <c r="C428" s="74"/>
      <c r="D428" s="74"/>
      <c r="E428" s="74"/>
      <c r="F428" s="74"/>
      <c r="G428" s="74"/>
      <c r="H428" s="74"/>
      <c r="I428" s="74"/>
      <c r="J428" s="74"/>
    </row>
    <row r="429" spans="3:10" ht="15.75">
      <c r="C429" s="74"/>
      <c r="D429" s="74"/>
      <c r="E429" s="74"/>
      <c r="F429" s="74"/>
      <c r="G429" s="74"/>
      <c r="H429" s="74"/>
      <c r="I429" s="74"/>
      <c r="J429" s="74"/>
    </row>
    <row r="430" spans="3:10" ht="15.75">
      <c r="C430" s="74"/>
      <c r="D430" s="74"/>
      <c r="E430" s="74"/>
      <c r="F430" s="74"/>
      <c r="G430" s="74"/>
      <c r="H430" s="74"/>
      <c r="I430" s="74"/>
      <c r="J430" s="74"/>
    </row>
    <row r="431" spans="3:10" ht="15.75">
      <c r="C431" s="74"/>
      <c r="D431" s="74"/>
      <c r="E431" s="74"/>
      <c r="F431" s="74"/>
      <c r="G431" s="74"/>
      <c r="H431" s="74"/>
      <c r="I431" s="74"/>
      <c r="J431" s="74"/>
    </row>
    <row r="432" spans="3:10" ht="15.75">
      <c r="C432" s="74"/>
      <c r="D432" s="74"/>
      <c r="E432" s="74"/>
      <c r="F432" s="74"/>
      <c r="G432" s="74"/>
      <c r="H432" s="74"/>
      <c r="I432" s="74"/>
      <c r="J432" s="74"/>
    </row>
    <row r="433" spans="3:10" ht="15.75">
      <c r="C433" s="74"/>
      <c r="D433" s="74"/>
      <c r="E433" s="74"/>
      <c r="F433" s="74"/>
      <c r="G433" s="74"/>
      <c r="H433" s="74"/>
      <c r="I433" s="74"/>
      <c r="J433" s="74"/>
    </row>
    <row r="434" spans="3:10" ht="15.75">
      <c r="C434" s="74"/>
      <c r="D434" s="74"/>
      <c r="E434" s="74"/>
      <c r="F434" s="74"/>
      <c r="G434" s="74"/>
      <c r="H434" s="74"/>
      <c r="I434" s="74"/>
      <c r="J434" s="74"/>
    </row>
    <row r="435" spans="3:10" ht="15.75">
      <c r="C435" s="74"/>
      <c r="D435" s="74"/>
      <c r="E435" s="74"/>
      <c r="F435" s="74"/>
      <c r="G435" s="74"/>
      <c r="H435" s="74"/>
      <c r="I435" s="74"/>
      <c r="J435" s="74"/>
    </row>
    <row r="436" spans="3:10" ht="15.75">
      <c r="C436" s="74"/>
      <c r="D436" s="74"/>
      <c r="E436" s="74"/>
      <c r="F436" s="74"/>
      <c r="G436" s="74"/>
      <c r="H436" s="74"/>
      <c r="I436" s="74"/>
      <c r="J436" s="74"/>
    </row>
    <row r="437" spans="3:10" ht="15.75">
      <c r="C437" s="74"/>
      <c r="D437" s="74"/>
      <c r="E437" s="74"/>
      <c r="F437" s="74"/>
      <c r="G437" s="74"/>
      <c r="H437" s="74"/>
      <c r="I437" s="74"/>
      <c r="J437" s="74"/>
    </row>
    <row r="438" spans="3:10" ht="15.75">
      <c r="C438" s="74"/>
      <c r="D438" s="74"/>
      <c r="E438" s="74"/>
      <c r="F438" s="74"/>
      <c r="G438" s="74"/>
      <c r="H438" s="74"/>
      <c r="I438" s="74"/>
      <c r="J438" s="74"/>
    </row>
    <row r="439" spans="3:10" ht="15.75">
      <c r="C439" s="74"/>
      <c r="D439" s="74"/>
      <c r="E439" s="74"/>
      <c r="F439" s="74"/>
      <c r="G439" s="74"/>
      <c r="H439" s="74"/>
      <c r="I439" s="74"/>
      <c r="J439" s="74"/>
    </row>
    <row r="440" spans="3:10" ht="15.75">
      <c r="C440" s="74"/>
      <c r="D440" s="74"/>
      <c r="E440" s="74"/>
      <c r="F440" s="74"/>
      <c r="G440" s="74"/>
      <c r="H440" s="74"/>
      <c r="I440" s="74"/>
      <c r="J440" s="74"/>
    </row>
    <row r="441" spans="3:10" ht="15.75">
      <c r="C441" s="74"/>
      <c r="D441" s="74"/>
      <c r="E441" s="74"/>
      <c r="F441" s="74"/>
      <c r="G441" s="74"/>
      <c r="H441" s="74"/>
      <c r="I441" s="74"/>
      <c r="J441" s="74"/>
    </row>
    <row r="442" spans="3:10" ht="15.75">
      <c r="C442" s="74"/>
      <c r="D442" s="74"/>
      <c r="E442" s="74"/>
      <c r="F442" s="74"/>
      <c r="G442" s="74"/>
      <c r="H442" s="74"/>
      <c r="I442" s="74"/>
      <c r="J442" s="74"/>
    </row>
    <row r="443" spans="3:10" ht="15.75">
      <c r="C443" s="74"/>
      <c r="D443" s="74"/>
      <c r="E443" s="74"/>
      <c r="F443" s="74"/>
      <c r="G443" s="74"/>
      <c r="H443" s="74"/>
      <c r="I443" s="74"/>
      <c r="J443" s="74"/>
    </row>
    <row r="444" spans="3:10" ht="15.75">
      <c r="C444" s="74"/>
      <c r="D444" s="74"/>
      <c r="E444" s="74"/>
      <c r="F444" s="74"/>
      <c r="G444" s="74"/>
      <c r="H444" s="74"/>
      <c r="I444" s="74"/>
      <c r="J444" s="74"/>
    </row>
    <row r="445" spans="3:10" ht="15.75">
      <c r="C445" s="74"/>
      <c r="D445" s="74"/>
      <c r="E445" s="74"/>
      <c r="F445" s="74"/>
      <c r="G445" s="74"/>
      <c r="H445" s="74"/>
      <c r="I445" s="74"/>
      <c r="J445" s="74"/>
    </row>
    <row r="446" spans="3:10" ht="15.75">
      <c r="C446" s="74"/>
      <c r="D446" s="74"/>
      <c r="E446" s="74"/>
      <c r="F446" s="74"/>
      <c r="G446" s="74"/>
      <c r="H446" s="74"/>
      <c r="I446" s="74"/>
      <c r="J446" s="74"/>
    </row>
    <row r="447" spans="3:10" ht="15.75">
      <c r="C447" s="74"/>
      <c r="D447" s="74"/>
      <c r="E447" s="74"/>
      <c r="F447" s="74"/>
      <c r="G447" s="74"/>
      <c r="H447" s="74"/>
      <c r="I447" s="74"/>
      <c r="J447" s="74"/>
    </row>
    <row r="448" spans="3:10" ht="15.75">
      <c r="C448" s="74"/>
      <c r="D448" s="74"/>
      <c r="E448" s="74"/>
      <c r="F448" s="74"/>
      <c r="G448" s="74"/>
      <c r="H448" s="74"/>
      <c r="I448" s="74"/>
      <c r="J448" s="74"/>
    </row>
    <row r="449" spans="3:10" ht="15.75">
      <c r="C449" s="74"/>
      <c r="D449" s="74"/>
      <c r="E449" s="74"/>
      <c r="F449" s="74"/>
      <c r="G449" s="74"/>
      <c r="H449" s="74"/>
      <c r="I449" s="74"/>
      <c r="J449" s="74"/>
    </row>
    <row r="450" spans="3:10" ht="15.75">
      <c r="C450" s="74"/>
      <c r="D450" s="74"/>
      <c r="E450" s="74"/>
      <c r="F450" s="74"/>
      <c r="G450" s="74"/>
      <c r="H450" s="74"/>
      <c r="I450" s="74"/>
      <c r="J450" s="74"/>
    </row>
    <row r="451" spans="3:10" ht="15.75">
      <c r="C451" s="74"/>
      <c r="D451" s="74"/>
      <c r="E451" s="74"/>
      <c r="F451" s="74"/>
      <c r="G451" s="74"/>
      <c r="H451" s="74"/>
      <c r="I451" s="74"/>
      <c r="J451" s="74"/>
    </row>
    <row r="452" spans="3:10" ht="15.75">
      <c r="C452" s="74"/>
      <c r="D452" s="74"/>
      <c r="E452" s="74"/>
      <c r="F452" s="74"/>
      <c r="G452" s="74"/>
      <c r="H452" s="74"/>
      <c r="I452" s="74"/>
      <c r="J452" s="74"/>
    </row>
    <row r="453" spans="3:10" ht="15.75">
      <c r="C453" s="74"/>
      <c r="D453" s="74"/>
      <c r="E453" s="74"/>
      <c r="F453" s="74"/>
      <c r="G453" s="74"/>
      <c r="H453" s="74"/>
      <c r="I453" s="74"/>
      <c r="J453" s="74"/>
    </row>
    <row r="454" spans="3:10" ht="15.75">
      <c r="C454" s="74"/>
      <c r="D454" s="74"/>
      <c r="E454" s="74"/>
      <c r="F454" s="74"/>
      <c r="G454" s="74"/>
      <c r="H454" s="74"/>
      <c r="I454" s="74"/>
      <c r="J454" s="74"/>
    </row>
    <row r="455" spans="3:10" ht="15.75">
      <c r="C455" s="74"/>
      <c r="D455" s="74"/>
      <c r="E455" s="74"/>
      <c r="F455" s="74"/>
      <c r="G455" s="74"/>
      <c r="H455" s="74"/>
      <c r="I455" s="74"/>
      <c r="J455" s="74"/>
    </row>
    <row r="456" spans="3:10" ht="15.75">
      <c r="C456" s="74"/>
      <c r="D456" s="74"/>
      <c r="E456" s="74"/>
      <c r="F456" s="74"/>
      <c r="G456" s="74"/>
      <c r="H456" s="74"/>
      <c r="I456" s="74"/>
      <c r="J456" s="74"/>
    </row>
    <row r="457" spans="3:10" ht="15.75">
      <c r="C457" s="74"/>
      <c r="D457" s="74"/>
      <c r="E457" s="74"/>
      <c r="F457" s="74"/>
      <c r="G457" s="74"/>
      <c r="H457" s="74"/>
      <c r="I457" s="74"/>
      <c r="J457" s="74"/>
    </row>
    <row r="458" spans="3:10" ht="15.75">
      <c r="C458" s="74"/>
      <c r="D458" s="74"/>
      <c r="E458" s="74"/>
      <c r="F458" s="74"/>
      <c r="G458" s="74"/>
      <c r="H458" s="74"/>
      <c r="I458" s="74"/>
      <c r="J458" s="74"/>
    </row>
    <row r="459" spans="3:10" ht="15.75">
      <c r="C459" s="74"/>
      <c r="D459" s="74"/>
      <c r="E459" s="74"/>
      <c r="F459" s="74"/>
      <c r="G459" s="74"/>
      <c r="H459" s="74"/>
      <c r="I459" s="74"/>
      <c r="J459" s="74"/>
    </row>
    <row r="460" spans="3:10" ht="15.75">
      <c r="C460" s="74"/>
      <c r="D460" s="74"/>
      <c r="E460" s="74"/>
      <c r="F460" s="74"/>
      <c r="G460" s="74"/>
      <c r="H460" s="74"/>
      <c r="I460" s="74"/>
      <c r="J460" s="74"/>
    </row>
    <row r="461" spans="3:10" ht="15.75">
      <c r="C461" s="74"/>
      <c r="D461" s="74"/>
      <c r="E461" s="74"/>
      <c r="F461" s="74"/>
      <c r="G461" s="74"/>
      <c r="H461" s="74"/>
      <c r="I461" s="74"/>
      <c r="J461" s="74"/>
    </row>
    <row r="462" spans="3:10" ht="15.75">
      <c r="C462" s="74"/>
      <c r="D462" s="74"/>
      <c r="E462" s="74"/>
      <c r="F462" s="74"/>
      <c r="G462" s="74"/>
      <c r="H462" s="74"/>
      <c r="I462" s="74"/>
      <c r="J462" s="74"/>
    </row>
    <row r="463" spans="3:10" ht="15.75">
      <c r="C463" s="74"/>
      <c r="D463" s="74"/>
      <c r="E463" s="74"/>
      <c r="F463" s="74"/>
      <c r="G463" s="74"/>
      <c r="H463" s="74"/>
      <c r="I463" s="74"/>
      <c r="J463" s="74"/>
    </row>
    <row r="464" spans="3:10" ht="15.75">
      <c r="C464" s="74"/>
      <c r="D464" s="74"/>
      <c r="E464" s="74"/>
      <c r="F464" s="74"/>
      <c r="G464" s="74"/>
      <c r="H464" s="74"/>
      <c r="I464" s="74"/>
      <c r="J464" s="74"/>
    </row>
    <row r="465" spans="3:10" ht="15.75">
      <c r="C465" s="74"/>
      <c r="D465" s="74"/>
      <c r="E465" s="74"/>
      <c r="F465" s="74"/>
      <c r="G465" s="74"/>
      <c r="H465" s="74"/>
      <c r="I465" s="74"/>
      <c r="J465" s="74"/>
    </row>
    <row r="466" spans="3:10" ht="15.75">
      <c r="C466" s="74"/>
      <c r="D466" s="74"/>
      <c r="E466" s="74"/>
      <c r="F466" s="74"/>
      <c r="G466" s="74"/>
      <c r="H466" s="74"/>
      <c r="I466" s="74"/>
      <c r="J466" s="74"/>
    </row>
    <row r="467" spans="3:10" ht="15.75">
      <c r="C467" s="74"/>
      <c r="D467" s="74"/>
      <c r="E467" s="74"/>
      <c r="F467" s="74"/>
      <c r="G467" s="74"/>
      <c r="H467" s="74"/>
      <c r="I467" s="74"/>
      <c r="J467" s="74"/>
    </row>
    <row r="468" spans="3:10" ht="15.75">
      <c r="C468" s="74"/>
      <c r="D468" s="74"/>
      <c r="E468" s="74"/>
      <c r="F468" s="74"/>
      <c r="G468" s="74"/>
      <c r="H468" s="74"/>
      <c r="I468" s="74"/>
      <c r="J468" s="74"/>
    </row>
    <row r="469" spans="3:10" ht="15.75">
      <c r="C469" s="74"/>
      <c r="D469" s="74"/>
      <c r="E469" s="74"/>
      <c r="F469" s="74"/>
      <c r="G469" s="74"/>
      <c r="H469" s="74"/>
      <c r="I469" s="74"/>
      <c r="J469" s="74"/>
    </row>
    <row r="470" spans="3:10" ht="15.75">
      <c r="C470" s="74"/>
      <c r="D470" s="74"/>
      <c r="E470" s="74"/>
      <c r="F470" s="74"/>
      <c r="G470" s="74"/>
      <c r="H470" s="74"/>
      <c r="I470" s="74"/>
      <c r="J470" s="74"/>
    </row>
    <row r="471" spans="3:10" ht="15.75">
      <c r="C471" s="74"/>
      <c r="D471" s="74"/>
      <c r="E471" s="74"/>
      <c r="F471" s="74"/>
      <c r="G471" s="74"/>
      <c r="H471" s="74"/>
      <c r="I471" s="74"/>
      <c r="J471" s="74"/>
    </row>
    <row r="472" spans="3:10" ht="15.75">
      <c r="C472" s="74"/>
      <c r="D472" s="74"/>
      <c r="E472" s="74"/>
      <c r="F472" s="74"/>
      <c r="G472" s="74"/>
      <c r="H472" s="74"/>
      <c r="I472" s="74"/>
      <c r="J472" s="74"/>
    </row>
    <row r="473" spans="3:10" ht="15.75">
      <c r="C473" s="74"/>
      <c r="D473" s="74"/>
      <c r="E473" s="74"/>
      <c r="F473" s="74"/>
      <c r="G473" s="74"/>
      <c r="H473" s="74"/>
      <c r="I473" s="74"/>
      <c r="J473" s="74"/>
    </row>
    <row r="474" spans="3:10" ht="15.75">
      <c r="C474" s="74"/>
      <c r="D474" s="74"/>
      <c r="E474" s="74"/>
      <c r="F474" s="74"/>
      <c r="G474" s="74"/>
      <c r="H474" s="74"/>
      <c r="I474" s="74"/>
      <c r="J474" s="74"/>
    </row>
    <row r="475" spans="3:10" ht="15.75">
      <c r="C475" s="74"/>
      <c r="D475" s="74"/>
      <c r="E475" s="74"/>
      <c r="F475" s="74"/>
      <c r="G475" s="74"/>
      <c r="H475" s="74"/>
      <c r="I475" s="74"/>
      <c r="J475" s="74"/>
    </row>
    <row r="476" spans="3:10" ht="15.75">
      <c r="C476" s="74"/>
      <c r="D476" s="74"/>
      <c r="E476" s="74"/>
      <c r="F476" s="74"/>
      <c r="G476" s="74"/>
      <c r="H476" s="74"/>
      <c r="I476" s="74"/>
      <c r="J476" s="74"/>
    </row>
    <row r="477" spans="3:10" ht="15.75">
      <c r="C477" s="74"/>
      <c r="D477" s="74"/>
      <c r="E477" s="74"/>
      <c r="F477" s="74"/>
      <c r="G477" s="74"/>
      <c r="H477" s="74"/>
      <c r="I477" s="74"/>
      <c r="J477" s="74"/>
    </row>
    <row r="478" spans="3:10" ht="15.75">
      <c r="C478" s="74"/>
      <c r="D478" s="74"/>
      <c r="E478" s="74"/>
      <c r="F478" s="74"/>
      <c r="G478" s="74"/>
      <c r="H478" s="74"/>
      <c r="I478" s="74"/>
      <c r="J478" s="74"/>
    </row>
    <row r="479" spans="3:10" ht="15.75">
      <c r="C479" s="74"/>
      <c r="D479" s="74"/>
      <c r="E479" s="74"/>
      <c r="F479" s="74"/>
      <c r="G479" s="74"/>
      <c r="H479" s="74"/>
      <c r="I479" s="74"/>
      <c r="J479" s="74"/>
    </row>
    <row r="480" spans="3:10" ht="15.75">
      <c r="C480" s="74"/>
      <c r="D480" s="74"/>
      <c r="E480" s="74"/>
      <c r="F480" s="74"/>
      <c r="G480" s="74"/>
      <c r="H480" s="74"/>
      <c r="I480" s="74"/>
      <c r="J480" s="74"/>
    </row>
    <row r="481" spans="3:10" ht="15.75">
      <c r="C481" s="74"/>
      <c r="D481" s="74"/>
      <c r="E481" s="74"/>
      <c r="F481" s="74"/>
      <c r="G481" s="74"/>
      <c r="H481" s="74"/>
      <c r="I481" s="74"/>
      <c r="J481" s="74"/>
    </row>
    <row r="482" spans="3:10" ht="15.75">
      <c r="C482" s="74"/>
      <c r="D482" s="74"/>
      <c r="E482" s="74"/>
      <c r="F482" s="74"/>
      <c r="G482" s="74"/>
      <c r="H482" s="74"/>
      <c r="I482" s="74"/>
      <c r="J482" s="74"/>
    </row>
    <row r="483" spans="3:10" ht="15.75">
      <c r="C483" s="74"/>
      <c r="D483" s="74"/>
      <c r="E483" s="74"/>
      <c r="F483" s="74"/>
      <c r="G483" s="74"/>
      <c r="H483" s="74"/>
      <c r="I483" s="74"/>
      <c r="J483" s="74"/>
    </row>
    <row r="484" spans="3:10" ht="15.75">
      <c r="C484" s="74"/>
      <c r="D484" s="74"/>
      <c r="E484" s="74"/>
      <c r="F484" s="74"/>
      <c r="G484" s="74"/>
      <c r="H484" s="74"/>
      <c r="I484" s="74"/>
      <c r="J484" s="74"/>
    </row>
    <row r="485" spans="3:10" ht="15.75">
      <c r="C485" s="74"/>
      <c r="D485" s="74"/>
      <c r="E485" s="74"/>
      <c r="F485" s="74"/>
      <c r="G485" s="74"/>
      <c r="H485" s="74"/>
      <c r="I485" s="74"/>
      <c r="J485" s="74"/>
    </row>
    <row r="486" spans="3:10" ht="15.75">
      <c r="C486" s="74"/>
      <c r="D486" s="74"/>
      <c r="E486" s="74"/>
      <c r="F486" s="74"/>
      <c r="G486" s="74"/>
      <c r="H486" s="74"/>
      <c r="I486" s="74"/>
      <c r="J486" s="74"/>
    </row>
    <row r="487" spans="3:10" ht="15.75">
      <c r="C487" s="74"/>
      <c r="D487" s="74"/>
      <c r="E487" s="74"/>
      <c r="F487" s="74"/>
      <c r="G487" s="74"/>
      <c r="H487" s="74"/>
      <c r="I487" s="74"/>
      <c r="J487" s="74"/>
    </row>
    <row r="488" spans="3:10" ht="15.75">
      <c r="C488" s="74"/>
      <c r="D488" s="74"/>
      <c r="E488" s="74"/>
      <c r="F488" s="74"/>
      <c r="G488" s="74"/>
      <c r="H488" s="74"/>
      <c r="I488" s="74"/>
      <c r="J488" s="74"/>
    </row>
    <row r="489" spans="3:10" ht="15.75">
      <c r="C489" s="74"/>
      <c r="D489" s="74"/>
      <c r="E489" s="74"/>
      <c r="F489" s="74"/>
      <c r="G489" s="74"/>
      <c r="H489" s="74"/>
      <c r="I489" s="74"/>
      <c r="J489" s="74"/>
    </row>
    <row r="490" spans="3:10" ht="15.75">
      <c r="C490" s="74"/>
      <c r="D490" s="74"/>
      <c r="E490" s="74"/>
      <c r="F490" s="74"/>
      <c r="G490" s="74"/>
      <c r="H490" s="74"/>
      <c r="I490" s="74"/>
      <c r="J490" s="74"/>
    </row>
    <row r="491" spans="3:10" ht="15.75">
      <c r="C491" s="74"/>
      <c r="D491" s="74"/>
      <c r="E491" s="74"/>
      <c r="F491" s="74"/>
      <c r="G491" s="74"/>
      <c r="H491" s="74"/>
      <c r="I491" s="74"/>
      <c r="J491" s="74"/>
    </row>
    <row r="492" spans="3:10" ht="15.75">
      <c r="C492" s="74"/>
      <c r="D492" s="74"/>
      <c r="E492" s="74"/>
      <c r="F492" s="74"/>
      <c r="G492" s="74"/>
      <c r="H492" s="74"/>
      <c r="I492" s="74"/>
      <c r="J492" s="74"/>
    </row>
    <row r="493" spans="3:10" ht="15.75">
      <c r="C493" s="74"/>
      <c r="D493" s="74"/>
      <c r="E493" s="74"/>
      <c r="F493" s="74"/>
      <c r="G493" s="74"/>
      <c r="H493" s="74"/>
      <c r="I493" s="74"/>
      <c r="J493" s="74"/>
    </row>
    <row r="494" spans="3:10" ht="15.75">
      <c r="C494" s="74"/>
      <c r="D494" s="74"/>
      <c r="E494" s="74"/>
      <c r="F494" s="74"/>
      <c r="G494" s="74"/>
      <c r="H494" s="74"/>
      <c r="I494" s="74"/>
      <c r="J494" s="74"/>
    </row>
    <row r="495" spans="3:10" ht="15.75">
      <c r="C495" s="74"/>
      <c r="D495" s="74"/>
      <c r="E495" s="74"/>
      <c r="F495" s="74"/>
      <c r="G495" s="74"/>
      <c r="H495" s="74"/>
      <c r="I495" s="74"/>
      <c r="J495" s="74"/>
    </row>
    <row r="496" spans="3:10" ht="15.75">
      <c r="C496" s="74"/>
      <c r="D496" s="74"/>
      <c r="E496" s="74"/>
      <c r="F496" s="74"/>
      <c r="G496" s="74"/>
      <c r="H496" s="74"/>
      <c r="I496" s="74"/>
      <c r="J496" s="74"/>
    </row>
    <row r="497" spans="3:10" ht="15.75">
      <c r="C497" s="74"/>
      <c r="D497" s="74"/>
      <c r="E497" s="74"/>
      <c r="F497" s="74"/>
      <c r="G497" s="74"/>
      <c r="H497" s="74"/>
      <c r="I497" s="74"/>
      <c r="J497" s="74"/>
    </row>
    <row r="498" spans="3:10" ht="15.75">
      <c r="C498" s="74"/>
      <c r="D498" s="74"/>
      <c r="E498" s="74"/>
      <c r="F498" s="74"/>
      <c r="G498" s="74"/>
      <c r="H498" s="74"/>
      <c r="I498" s="74"/>
      <c r="J498" s="74"/>
    </row>
    <row r="499" spans="3:10" ht="15.75">
      <c r="C499" s="74"/>
      <c r="D499" s="74"/>
      <c r="E499" s="74"/>
      <c r="F499" s="74"/>
      <c r="G499" s="74"/>
      <c r="H499" s="74"/>
      <c r="I499" s="74"/>
      <c r="J499" s="74"/>
    </row>
    <row r="500" spans="3:10" ht="15.75">
      <c r="C500" s="74"/>
      <c r="D500" s="74"/>
      <c r="E500" s="74"/>
      <c r="F500" s="74"/>
      <c r="G500" s="74"/>
      <c r="H500" s="74"/>
      <c r="I500" s="74"/>
      <c r="J500" s="74"/>
    </row>
    <row r="501" spans="3:10" ht="15.75">
      <c r="C501" s="74"/>
      <c r="D501" s="74"/>
      <c r="E501" s="74"/>
      <c r="F501" s="74"/>
      <c r="G501" s="74"/>
      <c r="H501" s="74"/>
      <c r="I501" s="74"/>
      <c r="J501" s="74"/>
    </row>
    <row r="502" spans="3:10" ht="15.75">
      <c r="C502" s="74"/>
      <c r="D502" s="74"/>
      <c r="E502" s="74"/>
      <c r="F502" s="74"/>
      <c r="G502" s="74"/>
      <c r="H502" s="74"/>
      <c r="I502" s="74"/>
      <c r="J502" s="74"/>
    </row>
    <row r="503" spans="3:10" ht="15.75">
      <c r="C503" s="74"/>
      <c r="D503" s="74"/>
      <c r="E503" s="74"/>
      <c r="F503" s="74"/>
      <c r="G503" s="74"/>
      <c r="H503" s="74"/>
      <c r="I503" s="74"/>
      <c r="J503" s="74"/>
    </row>
    <row r="504" spans="3:10" ht="15.75">
      <c r="C504" s="74"/>
      <c r="D504" s="74"/>
      <c r="E504" s="74"/>
      <c r="F504" s="74"/>
      <c r="G504" s="74"/>
      <c r="H504" s="74"/>
      <c r="I504" s="74"/>
      <c r="J504" s="74"/>
    </row>
    <row r="505" spans="3:10" ht="15.75">
      <c r="C505" s="74"/>
      <c r="D505" s="74"/>
      <c r="E505" s="74"/>
      <c r="F505" s="74"/>
      <c r="G505" s="74"/>
      <c r="H505" s="74"/>
      <c r="I505" s="74"/>
      <c r="J505" s="74"/>
    </row>
    <row r="506" spans="3:10" ht="15.75">
      <c r="C506" s="74"/>
      <c r="D506" s="74"/>
      <c r="E506" s="74"/>
      <c r="F506" s="74"/>
      <c r="G506" s="74"/>
      <c r="H506" s="74"/>
      <c r="I506" s="74"/>
      <c r="J506" s="74"/>
    </row>
    <row r="507" spans="3:10" ht="15.75">
      <c r="C507" s="74"/>
      <c r="D507" s="74"/>
      <c r="E507" s="74"/>
      <c r="F507" s="74"/>
      <c r="G507" s="74"/>
      <c r="H507" s="74"/>
      <c r="I507" s="74"/>
      <c r="J507" s="74"/>
    </row>
    <row r="508" spans="3:10" ht="15.75">
      <c r="C508" s="74"/>
      <c r="D508" s="74"/>
      <c r="E508" s="74"/>
      <c r="F508" s="74"/>
      <c r="G508" s="74"/>
      <c r="H508" s="74"/>
      <c r="I508" s="74"/>
      <c r="J508" s="74"/>
    </row>
    <row r="509" spans="3:10" ht="15.75">
      <c r="C509" s="74"/>
      <c r="D509" s="74"/>
      <c r="E509" s="74"/>
      <c r="F509" s="74"/>
      <c r="G509" s="74"/>
      <c r="H509" s="74"/>
      <c r="I509" s="74"/>
      <c r="J509" s="74"/>
    </row>
    <row r="510" spans="3:10" ht="15.75">
      <c r="C510" s="74"/>
      <c r="D510" s="74"/>
      <c r="E510" s="74"/>
      <c r="F510" s="74"/>
      <c r="G510" s="74"/>
      <c r="H510" s="74"/>
      <c r="I510" s="74"/>
      <c r="J510" s="74"/>
    </row>
    <row r="511" spans="3:10" ht="15.75">
      <c r="C511" s="74"/>
      <c r="D511" s="74"/>
      <c r="E511" s="74"/>
      <c r="F511" s="74"/>
      <c r="G511" s="74"/>
      <c r="H511" s="74"/>
      <c r="I511" s="74"/>
      <c r="J511" s="74"/>
    </row>
    <row r="512" spans="3:10" ht="15.75">
      <c r="C512" s="74"/>
      <c r="D512" s="74"/>
      <c r="E512" s="74"/>
      <c r="F512" s="74"/>
      <c r="G512" s="74"/>
      <c r="H512" s="74"/>
      <c r="I512" s="74"/>
      <c r="J512" s="74"/>
    </row>
    <row r="513" spans="3:10" ht="15.75">
      <c r="C513" s="74"/>
      <c r="D513" s="74"/>
      <c r="E513" s="74"/>
      <c r="F513" s="74"/>
      <c r="G513" s="74"/>
      <c r="H513" s="74"/>
      <c r="I513" s="74"/>
      <c r="J513" s="74"/>
    </row>
    <row r="514" spans="3:10" ht="15.75">
      <c r="C514" s="74"/>
      <c r="D514" s="74"/>
      <c r="E514" s="74"/>
      <c r="F514" s="74"/>
      <c r="G514" s="74"/>
      <c r="H514" s="74"/>
      <c r="I514" s="74"/>
      <c r="J514" s="74"/>
    </row>
    <row r="515" spans="3:10" ht="15.75">
      <c r="C515" s="74"/>
      <c r="D515" s="74"/>
      <c r="E515" s="74"/>
      <c r="F515" s="74"/>
      <c r="G515" s="74"/>
      <c r="H515" s="74"/>
      <c r="I515" s="74"/>
      <c r="J515" s="74"/>
    </row>
    <row r="516" spans="3:10" ht="15.75">
      <c r="C516" s="74"/>
      <c r="D516" s="74"/>
      <c r="E516" s="74"/>
      <c r="F516" s="74"/>
      <c r="G516" s="74"/>
      <c r="H516" s="74"/>
      <c r="I516" s="74"/>
      <c r="J516" s="74"/>
    </row>
    <row r="517" spans="3:10" ht="15.75">
      <c r="C517" s="74"/>
      <c r="D517" s="74"/>
      <c r="E517" s="74"/>
      <c r="F517" s="74"/>
      <c r="G517" s="74"/>
      <c r="H517" s="74"/>
      <c r="I517" s="74"/>
      <c r="J517" s="74"/>
    </row>
    <row r="518" spans="3:10" ht="15.75">
      <c r="C518" s="74"/>
      <c r="D518" s="74"/>
      <c r="E518" s="74"/>
      <c r="F518" s="74"/>
      <c r="G518" s="74"/>
      <c r="H518" s="74"/>
      <c r="I518" s="74"/>
      <c r="J518" s="74"/>
    </row>
    <row r="519" spans="3:10" ht="15.75">
      <c r="C519" s="74"/>
      <c r="D519" s="74"/>
      <c r="E519" s="74"/>
      <c r="F519" s="74"/>
      <c r="G519" s="74"/>
      <c r="H519" s="74"/>
      <c r="I519" s="74"/>
      <c r="J519" s="74"/>
    </row>
    <row r="520" spans="3:10" ht="15.75">
      <c r="C520" s="74"/>
      <c r="D520" s="74"/>
      <c r="E520" s="74"/>
      <c r="F520" s="74"/>
      <c r="G520" s="74"/>
      <c r="H520" s="74"/>
      <c r="I520" s="74"/>
      <c r="J520" s="74"/>
    </row>
    <row r="521" spans="3:10" ht="15.75">
      <c r="C521" s="74"/>
      <c r="D521" s="74"/>
      <c r="E521" s="74"/>
      <c r="F521" s="74"/>
      <c r="G521" s="74"/>
      <c r="H521" s="74"/>
      <c r="I521" s="74"/>
      <c r="J521" s="74"/>
    </row>
    <row r="522" spans="3:10" ht="15.75">
      <c r="C522" s="74"/>
      <c r="D522" s="74"/>
      <c r="E522" s="74"/>
      <c r="F522" s="74"/>
      <c r="G522" s="74"/>
      <c r="H522" s="74"/>
      <c r="I522" s="74"/>
      <c r="J522" s="74"/>
    </row>
    <row r="523" spans="3:10" ht="15.75">
      <c r="C523" s="74"/>
      <c r="D523" s="74"/>
      <c r="E523" s="74"/>
      <c r="F523" s="74"/>
      <c r="G523" s="74"/>
      <c r="H523" s="74"/>
      <c r="I523" s="74"/>
      <c r="J523" s="74"/>
    </row>
    <row r="524" spans="3:10" ht="15.75">
      <c r="C524" s="74"/>
      <c r="D524" s="74"/>
      <c r="E524" s="74"/>
      <c r="F524" s="74"/>
      <c r="G524" s="74"/>
      <c r="H524" s="74"/>
      <c r="I524" s="74"/>
      <c r="J524" s="74"/>
    </row>
    <row r="525" spans="3:10" ht="15.75">
      <c r="C525" s="74"/>
      <c r="D525" s="74"/>
      <c r="E525" s="74"/>
      <c r="F525" s="74"/>
      <c r="G525" s="74"/>
      <c r="H525" s="74"/>
      <c r="I525" s="74"/>
      <c r="J525" s="74"/>
    </row>
    <row r="526" spans="3:10" ht="15.75">
      <c r="C526" s="74"/>
      <c r="D526" s="74"/>
      <c r="E526" s="74"/>
      <c r="F526" s="74"/>
      <c r="G526" s="74"/>
      <c r="H526" s="74"/>
      <c r="I526" s="74"/>
      <c r="J526" s="74"/>
    </row>
    <row r="527" spans="3:10" ht="15.75">
      <c r="C527" s="74"/>
      <c r="D527" s="74"/>
      <c r="E527" s="74"/>
      <c r="F527" s="74"/>
      <c r="G527" s="74"/>
      <c r="H527" s="74"/>
      <c r="I527" s="74"/>
      <c r="J527" s="74"/>
    </row>
    <row r="528" spans="3:10" ht="15.75">
      <c r="C528" s="74"/>
      <c r="D528" s="74"/>
      <c r="E528" s="74"/>
      <c r="F528" s="74"/>
      <c r="G528" s="74"/>
      <c r="H528" s="74"/>
      <c r="I528" s="74"/>
      <c r="J528" s="74"/>
    </row>
    <row r="529" spans="3:10" ht="15.75">
      <c r="C529" s="74"/>
      <c r="D529" s="74"/>
      <c r="E529" s="74"/>
      <c r="F529" s="74"/>
      <c r="G529" s="74"/>
      <c r="H529" s="74"/>
      <c r="I529" s="74"/>
      <c r="J529" s="74"/>
    </row>
    <row r="530" spans="3:10" ht="15.75">
      <c r="C530" s="74"/>
      <c r="D530" s="74"/>
      <c r="E530" s="74"/>
      <c r="F530" s="74"/>
      <c r="G530" s="74"/>
      <c r="H530" s="74"/>
      <c r="I530" s="74"/>
      <c r="J530" s="74"/>
    </row>
    <row r="531" spans="3:10" ht="15.75">
      <c r="C531" s="74"/>
      <c r="D531" s="74"/>
      <c r="E531" s="74"/>
      <c r="F531" s="74"/>
      <c r="G531" s="74"/>
      <c r="H531" s="74"/>
      <c r="I531" s="74"/>
      <c r="J531" s="74"/>
    </row>
    <row r="532" spans="3:10" ht="15.75">
      <c r="C532" s="74"/>
      <c r="D532" s="74"/>
      <c r="E532" s="74"/>
      <c r="F532" s="74"/>
      <c r="G532" s="74"/>
      <c r="H532" s="74"/>
      <c r="I532" s="74"/>
      <c r="J532" s="74"/>
    </row>
    <row r="533" spans="3:10" ht="15.75">
      <c r="C533" s="74"/>
      <c r="D533" s="74"/>
      <c r="E533" s="74"/>
      <c r="F533" s="74"/>
      <c r="G533" s="74"/>
      <c r="H533" s="74"/>
      <c r="I533" s="74"/>
      <c r="J533" s="74"/>
    </row>
    <row r="534" spans="3:10" ht="15.75">
      <c r="C534" s="74"/>
      <c r="D534" s="74"/>
      <c r="E534" s="74"/>
      <c r="F534" s="74"/>
      <c r="G534" s="74"/>
      <c r="H534" s="74"/>
      <c r="I534" s="74"/>
      <c r="J534" s="74"/>
    </row>
    <row r="535" spans="3:10" ht="15.75">
      <c r="C535" s="74"/>
      <c r="D535" s="74"/>
      <c r="E535" s="74"/>
      <c r="F535" s="74"/>
      <c r="G535" s="74"/>
      <c r="H535" s="74"/>
      <c r="I535" s="74"/>
      <c r="J535" s="74"/>
    </row>
    <row r="536" spans="3:10" ht="15.75">
      <c r="C536" s="74"/>
      <c r="D536" s="74"/>
      <c r="E536" s="74"/>
      <c r="F536" s="74"/>
      <c r="G536" s="74"/>
      <c r="H536" s="74"/>
      <c r="I536" s="74"/>
      <c r="J536" s="74"/>
    </row>
    <row r="537" spans="3:10" ht="15.75">
      <c r="C537" s="74"/>
      <c r="D537" s="74"/>
      <c r="E537" s="74"/>
      <c r="F537" s="74"/>
      <c r="G537" s="74"/>
      <c r="H537" s="74"/>
      <c r="I537" s="74"/>
      <c r="J537" s="74"/>
    </row>
    <row r="538" spans="3:10" ht="15.75">
      <c r="C538" s="74"/>
      <c r="D538" s="74"/>
      <c r="E538" s="74"/>
      <c r="F538" s="74"/>
      <c r="G538" s="74"/>
      <c r="H538" s="74"/>
      <c r="I538" s="74"/>
      <c r="J538" s="74"/>
    </row>
    <row r="539" spans="3:10" ht="15.75">
      <c r="C539" s="74"/>
      <c r="D539" s="74"/>
      <c r="E539" s="74"/>
      <c r="F539" s="74"/>
      <c r="G539" s="74"/>
      <c r="H539" s="74"/>
      <c r="I539" s="74"/>
      <c r="J539" s="74"/>
    </row>
    <row r="540" spans="3:10" ht="15.75">
      <c r="C540" s="74"/>
      <c r="D540" s="74"/>
      <c r="E540" s="74"/>
      <c r="F540" s="74"/>
      <c r="G540" s="74"/>
      <c r="H540" s="74"/>
      <c r="I540" s="74"/>
      <c r="J540" s="74"/>
    </row>
    <row r="541" spans="3:10" ht="15.75">
      <c r="C541" s="74"/>
      <c r="D541" s="74"/>
      <c r="E541" s="74"/>
      <c r="F541" s="74"/>
      <c r="G541" s="74"/>
      <c r="H541" s="74"/>
      <c r="I541" s="74"/>
      <c r="J541" s="74"/>
    </row>
    <row r="542" spans="3:10" ht="15.75">
      <c r="C542" s="74"/>
      <c r="D542" s="74"/>
      <c r="E542" s="74"/>
      <c r="F542" s="74"/>
      <c r="G542" s="74"/>
      <c r="H542" s="74"/>
      <c r="I542" s="74"/>
      <c r="J542" s="74"/>
    </row>
    <row r="543" spans="3:10" ht="15.75">
      <c r="C543" s="74"/>
      <c r="D543" s="74"/>
      <c r="E543" s="74"/>
      <c r="F543" s="74"/>
      <c r="G543" s="74"/>
      <c r="H543" s="74"/>
      <c r="I543" s="74"/>
      <c r="J543" s="74"/>
    </row>
    <row r="544" spans="3:10" ht="15.75">
      <c r="C544" s="74"/>
      <c r="D544" s="74"/>
      <c r="E544" s="74"/>
      <c r="F544" s="74"/>
      <c r="G544" s="74"/>
      <c r="H544" s="74"/>
      <c r="I544" s="74"/>
      <c r="J544" s="74"/>
    </row>
    <row r="545" spans="3:10" ht="15.75">
      <c r="C545" s="74"/>
      <c r="D545" s="74"/>
      <c r="E545" s="74"/>
      <c r="F545" s="74"/>
      <c r="G545" s="74"/>
      <c r="H545" s="74"/>
      <c r="I545" s="74"/>
      <c r="J545" s="74"/>
    </row>
    <row r="546" spans="3:10" ht="15.75">
      <c r="C546" s="74"/>
      <c r="D546" s="74"/>
      <c r="E546" s="74"/>
      <c r="F546" s="74"/>
      <c r="G546" s="74"/>
      <c r="H546" s="74"/>
      <c r="I546" s="74"/>
      <c r="J546" s="74"/>
    </row>
    <row r="547" spans="3:10" ht="15.75">
      <c r="C547" s="74"/>
      <c r="D547" s="74"/>
      <c r="E547" s="74"/>
      <c r="F547" s="74"/>
      <c r="G547" s="74"/>
      <c r="H547" s="74"/>
      <c r="I547" s="74"/>
      <c r="J547" s="74"/>
    </row>
    <row r="548" spans="3:10" ht="15.75">
      <c r="C548" s="74"/>
      <c r="D548" s="74"/>
      <c r="E548" s="74"/>
      <c r="F548" s="74"/>
      <c r="G548" s="74"/>
      <c r="H548" s="74"/>
      <c r="I548" s="74"/>
      <c r="J548" s="74"/>
    </row>
    <row r="549" spans="3:10" ht="15.75">
      <c r="C549" s="74"/>
      <c r="D549" s="74"/>
      <c r="E549" s="74"/>
      <c r="F549" s="74"/>
      <c r="G549" s="74"/>
      <c r="H549" s="74"/>
      <c r="I549" s="74"/>
      <c r="J549" s="74"/>
    </row>
    <row r="550" spans="3:10" ht="15.75">
      <c r="C550" s="74"/>
      <c r="D550" s="74"/>
      <c r="E550" s="74"/>
      <c r="F550" s="74"/>
      <c r="G550" s="74"/>
      <c r="H550" s="74"/>
      <c r="I550" s="74"/>
      <c r="J550" s="74"/>
    </row>
    <row r="551" spans="3:10" ht="15.75">
      <c r="C551" s="74"/>
      <c r="D551" s="74"/>
      <c r="E551" s="74"/>
      <c r="F551" s="74"/>
      <c r="G551" s="74"/>
      <c r="H551" s="74"/>
      <c r="I551" s="74"/>
      <c r="J551" s="74"/>
    </row>
    <row r="552" spans="3:10" ht="15.75">
      <c r="C552" s="74"/>
      <c r="D552" s="74"/>
      <c r="E552" s="74"/>
      <c r="F552" s="74"/>
      <c r="G552" s="74"/>
      <c r="H552" s="74"/>
      <c r="I552" s="74"/>
      <c r="J552" s="74"/>
    </row>
    <row r="553" spans="3:10" ht="15.75">
      <c r="C553" s="74"/>
      <c r="D553" s="74"/>
      <c r="E553" s="74"/>
      <c r="F553" s="74"/>
      <c r="G553" s="74"/>
      <c r="H553" s="74"/>
      <c r="I553" s="74"/>
      <c r="J553" s="74"/>
    </row>
    <row r="554" spans="3:10" ht="15.75">
      <c r="C554" s="74"/>
      <c r="D554" s="74"/>
      <c r="E554" s="74"/>
      <c r="F554" s="74"/>
      <c r="G554" s="74"/>
      <c r="H554" s="74"/>
      <c r="I554" s="74"/>
      <c r="J554" s="74"/>
    </row>
    <row r="555" spans="3:10" ht="15.75">
      <c r="C555" s="74"/>
      <c r="D555" s="74"/>
      <c r="E555" s="74"/>
      <c r="F555" s="74"/>
      <c r="G555" s="74"/>
      <c r="H555" s="74"/>
      <c r="I555" s="74"/>
      <c r="J555" s="74"/>
    </row>
    <row r="556" spans="3:10" ht="15.75">
      <c r="C556" s="74"/>
      <c r="D556" s="74"/>
      <c r="E556" s="74"/>
      <c r="F556" s="74"/>
      <c r="G556" s="74"/>
      <c r="H556" s="74"/>
      <c r="I556" s="74"/>
      <c r="J556" s="74"/>
    </row>
    <row r="557" spans="3:10" ht="15.75">
      <c r="C557" s="74"/>
      <c r="D557" s="74"/>
      <c r="E557" s="74"/>
      <c r="F557" s="74"/>
      <c r="G557" s="74"/>
      <c r="H557" s="74"/>
      <c r="I557" s="74"/>
      <c r="J557" s="74"/>
    </row>
    <row r="558" spans="3:10" ht="15.75">
      <c r="C558" s="74"/>
      <c r="D558" s="74"/>
      <c r="E558" s="74"/>
      <c r="F558" s="74"/>
      <c r="G558" s="74"/>
      <c r="H558" s="74"/>
      <c r="I558" s="74"/>
      <c r="J558" s="74"/>
    </row>
    <row r="559" spans="3:10" ht="15.75">
      <c r="C559" s="74"/>
      <c r="D559" s="74"/>
      <c r="E559" s="74"/>
      <c r="F559" s="74"/>
      <c r="G559" s="74"/>
      <c r="H559" s="74"/>
      <c r="I559" s="74"/>
      <c r="J559" s="74"/>
    </row>
    <row r="560" spans="3:10" ht="15.75">
      <c r="C560" s="74"/>
      <c r="D560" s="74"/>
      <c r="E560" s="74"/>
      <c r="F560" s="74"/>
      <c r="G560" s="74"/>
      <c r="H560" s="74"/>
      <c r="I560" s="74"/>
      <c r="J560" s="74"/>
    </row>
    <row r="561" spans="3:10" ht="15.75">
      <c r="C561" s="74"/>
      <c r="D561" s="74"/>
      <c r="E561" s="74"/>
      <c r="F561" s="74"/>
      <c r="G561" s="74"/>
      <c r="H561" s="74"/>
      <c r="I561" s="74"/>
      <c r="J561" s="74"/>
    </row>
    <row r="562" spans="3:10" ht="15.75">
      <c r="C562" s="74"/>
      <c r="D562" s="74"/>
      <c r="E562" s="74"/>
      <c r="F562" s="74"/>
      <c r="G562" s="74"/>
      <c r="H562" s="74"/>
      <c r="I562" s="74"/>
      <c r="J562" s="74"/>
    </row>
    <row r="563" spans="3:10" ht="15.75">
      <c r="C563" s="74"/>
      <c r="D563" s="74"/>
      <c r="E563" s="74"/>
      <c r="F563" s="74"/>
      <c r="G563" s="74"/>
      <c r="H563" s="74"/>
      <c r="I563" s="74"/>
      <c r="J563" s="74"/>
    </row>
    <row r="564" spans="3:10" ht="15.75">
      <c r="C564" s="74"/>
      <c r="D564" s="74"/>
      <c r="E564" s="74"/>
      <c r="F564" s="74"/>
      <c r="G564" s="74"/>
      <c r="H564" s="74"/>
      <c r="I564" s="74"/>
      <c r="J564" s="74"/>
    </row>
    <row r="565" spans="3:10" ht="15.75">
      <c r="C565" s="74"/>
      <c r="D565" s="74"/>
      <c r="E565" s="74"/>
      <c r="F565" s="74"/>
      <c r="G565" s="74"/>
      <c r="H565" s="74"/>
      <c r="I565" s="74"/>
      <c r="J565" s="74"/>
    </row>
    <row r="566" spans="3:10" ht="15.75">
      <c r="C566" s="74"/>
      <c r="D566" s="74"/>
      <c r="E566" s="74"/>
      <c r="F566" s="74"/>
      <c r="G566" s="74"/>
      <c r="H566" s="74"/>
      <c r="I566" s="74"/>
      <c r="J566" s="74"/>
    </row>
    <row r="567" spans="3:10" ht="15.75">
      <c r="C567" s="74"/>
      <c r="D567" s="74"/>
      <c r="E567" s="74"/>
      <c r="F567" s="74"/>
      <c r="G567" s="74"/>
      <c r="H567" s="74"/>
      <c r="I567" s="74"/>
      <c r="J567" s="74"/>
    </row>
    <row r="568" spans="3:10" ht="15.75">
      <c r="C568" s="74"/>
      <c r="D568" s="74"/>
      <c r="E568" s="74"/>
      <c r="F568" s="74"/>
      <c r="G568" s="74"/>
      <c r="H568" s="74"/>
      <c r="I568" s="74"/>
      <c r="J568" s="74"/>
    </row>
    <row r="569" spans="3:10" ht="15.75">
      <c r="C569" s="74"/>
      <c r="D569" s="74"/>
      <c r="E569" s="74"/>
      <c r="F569" s="74"/>
      <c r="G569" s="74"/>
      <c r="H569" s="74"/>
      <c r="I569" s="74"/>
      <c r="J569" s="74"/>
    </row>
    <row r="570" spans="3:10" ht="15.75">
      <c r="C570" s="74"/>
      <c r="D570" s="74"/>
      <c r="E570" s="74"/>
      <c r="F570" s="74"/>
      <c r="G570" s="74"/>
      <c r="H570" s="74"/>
      <c r="I570" s="74"/>
      <c r="J570" s="74"/>
    </row>
    <row r="571" spans="3:10" ht="15.75">
      <c r="C571" s="74"/>
      <c r="D571" s="74"/>
      <c r="E571" s="74"/>
      <c r="F571" s="74"/>
      <c r="G571" s="74"/>
      <c r="H571" s="74"/>
      <c r="I571" s="74"/>
      <c r="J571" s="74"/>
    </row>
    <row r="572" spans="3:10" ht="15.75">
      <c r="C572" s="74"/>
      <c r="D572" s="74"/>
      <c r="E572" s="74"/>
      <c r="F572" s="74"/>
      <c r="G572" s="74"/>
      <c r="H572" s="74"/>
      <c r="I572" s="74"/>
      <c r="J572" s="74"/>
    </row>
    <row r="573" spans="3:10" ht="15.75">
      <c r="C573" s="74"/>
      <c r="D573" s="74"/>
      <c r="E573" s="74"/>
      <c r="F573" s="74"/>
      <c r="G573" s="74"/>
      <c r="H573" s="74"/>
      <c r="I573" s="74"/>
      <c r="J573" s="74"/>
    </row>
    <row r="574" spans="3:10" ht="15.75">
      <c r="C574" s="74"/>
      <c r="D574" s="74"/>
      <c r="E574" s="74"/>
      <c r="F574" s="74"/>
      <c r="G574" s="74"/>
      <c r="H574" s="74"/>
      <c r="I574" s="74"/>
      <c r="J574" s="74"/>
    </row>
    <row r="575" spans="3:10" ht="15.75">
      <c r="C575" s="74"/>
      <c r="D575" s="74"/>
      <c r="E575" s="74"/>
      <c r="F575" s="74"/>
      <c r="G575" s="74"/>
      <c r="H575" s="74"/>
      <c r="I575" s="74"/>
      <c r="J575" s="74"/>
    </row>
    <row r="576" spans="3:10" ht="15.75">
      <c r="C576" s="74"/>
      <c r="D576" s="74"/>
      <c r="E576" s="74"/>
      <c r="F576" s="74"/>
      <c r="G576" s="74"/>
      <c r="H576" s="74"/>
      <c r="I576" s="74"/>
      <c r="J576" s="74"/>
    </row>
    <row r="577" spans="3:10" ht="15.75">
      <c r="C577" s="74"/>
      <c r="D577" s="74"/>
      <c r="E577" s="74"/>
      <c r="F577" s="74"/>
      <c r="G577" s="74"/>
      <c r="H577" s="74"/>
      <c r="I577" s="74"/>
      <c r="J577" s="74"/>
    </row>
    <row r="578" spans="3:10" ht="15.75">
      <c r="C578" s="74"/>
      <c r="D578" s="74"/>
      <c r="E578" s="74"/>
      <c r="F578" s="74"/>
      <c r="G578" s="74"/>
      <c r="H578" s="74"/>
      <c r="I578" s="74"/>
      <c r="J578" s="74"/>
    </row>
    <row r="579" spans="3:10" ht="15.75">
      <c r="C579" s="74"/>
      <c r="D579" s="74"/>
      <c r="E579" s="74"/>
      <c r="F579" s="74"/>
      <c r="G579" s="74"/>
      <c r="H579" s="74"/>
      <c r="I579" s="74"/>
      <c r="J579" s="74"/>
    </row>
    <row r="580" spans="3:10" ht="15.75">
      <c r="C580" s="74"/>
      <c r="D580" s="74"/>
      <c r="E580" s="74"/>
      <c r="F580" s="74"/>
      <c r="G580" s="74"/>
      <c r="H580" s="74"/>
      <c r="I580" s="74"/>
      <c r="J580" s="74"/>
    </row>
    <row r="581" spans="3:10" ht="15.75">
      <c r="C581" s="74"/>
      <c r="D581" s="74"/>
      <c r="E581" s="74"/>
      <c r="F581" s="74"/>
      <c r="G581" s="74"/>
      <c r="H581" s="74"/>
      <c r="I581" s="74"/>
      <c r="J581" s="74"/>
    </row>
    <row r="582" spans="3:10" ht="15.75">
      <c r="C582" s="74"/>
      <c r="D582" s="74"/>
      <c r="E582" s="74"/>
      <c r="F582" s="74"/>
      <c r="G582" s="74"/>
      <c r="H582" s="74"/>
      <c r="I582" s="74"/>
      <c r="J582" s="74"/>
    </row>
    <row r="583" spans="3:10" ht="15.75">
      <c r="C583" s="74"/>
      <c r="D583" s="74"/>
      <c r="E583" s="74"/>
      <c r="F583" s="74"/>
      <c r="G583" s="74"/>
      <c r="H583" s="74"/>
      <c r="I583" s="74"/>
      <c r="J583" s="74"/>
    </row>
    <row r="584" spans="3:10" ht="15.75">
      <c r="C584" s="74"/>
      <c r="D584" s="74"/>
      <c r="E584" s="74"/>
      <c r="F584" s="74"/>
      <c r="G584" s="74"/>
      <c r="H584" s="74"/>
      <c r="I584" s="74"/>
      <c r="J584" s="74"/>
    </row>
    <row r="585" spans="3:10" ht="15.75">
      <c r="C585" s="74"/>
      <c r="D585" s="74"/>
      <c r="E585" s="74"/>
      <c r="F585" s="74"/>
      <c r="G585" s="74"/>
      <c r="H585" s="74"/>
      <c r="I585" s="74"/>
      <c r="J585" s="74"/>
    </row>
    <row r="586" spans="3:10" ht="15.75">
      <c r="C586" s="74"/>
      <c r="D586" s="74"/>
      <c r="E586" s="74"/>
      <c r="F586" s="74"/>
      <c r="G586" s="74"/>
      <c r="H586" s="74"/>
      <c r="I586" s="74"/>
      <c r="J586" s="74"/>
    </row>
    <row r="587" spans="3:10" ht="15.75">
      <c r="C587" s="74"/>
      <c r="D587" s="74"/>
      <c r="E587" s="74"/>
      <c r="F587" s="74"/>
      <c r="G587" s="74"/>
      <c r="H587" s="74"/>
      <c r="I587" s="74"/>
      <c r="J587" s="74"/>
    </row>
    <row r="588" spans="3:10" ht="15.75">
      <c r="C588" s="74"/>
      <c r="D588" s="74"/>
      <c r="E588" s="74"/>
      <c r="F588" s="74"/>
      <c r="G588" s="74"/>
      <c r="H588" s="74"/>
      <c r="I588" s="74"/>
      <c r="J588" s="74"/>
    </row>
    <row r="589" spans="3:10" ht="15.75">
      <c r="C589" s="74"/>
      <c r="D589" s="74"/>
      <c r="E589" s="74"/>
      <c r="F589" s="74"/>
      <c r="G589" s="74"/>
      <c r="H589" s="74"/>
      <c r="I589" s="74"/>
      <c r="J589" s="74"/>
    </row>
    <row r="590" spans="3:10" ht="15.75">
      <c r="C590" s="74"/>
      <c r="D590" s="74"/>
      <c r="E590" s="74"/>
      <c r="F590" s="74"/>
      <c r="G590" s="74"/>
      <c r="H590" s="74"/>
      <c r="I590" s="74"/>
      <c r="J590" s="74"/>
    </row>
    <row r="591" spans="3:10" ht="15.75">
      <c r="C591" s="74"/>
      <c r="D591" s="74"/>
      <c r="E591" s="74"/>
      <c r="F591" s="74"/>
      <c r="G591" s="74"/>
      <c r="H591" s="74"/>
      <c r="I591" s="74"/>
      <c r="J591" s="74"/>
    </row>
    <row r="592" spans="3:10" ht="15.75">
      <c r="C592" s="74"/>
      <c r="D592" s="74"/>
      <c r="E592" s="74"/>
      <c r="F592" s="74"/>
      <c r="G592" s="74"/>
      <c r="H592" s="74"/>
      <c r="I592" s="74"/>
      <c r="J592" s="74"/>
    </row>
    <row r="593" spans="3:10" ht="15.75">
      <c r="C593" s="74"/>
      <c r="D593" s="74"/>
      <c r="E593" s="74"/>
      <c r="F593" s="74"/>
      <c r="G593" s="74"/>
      <c r="H593" s="74"/>
      <c r="I593" s="74"/>
      <c r="J593" s="74"/>
    </row>
    <row r="594" spans="3:10" ht="15.75">
      <c r="C594" s="74"/>
      <c r="D594" s="74"/>
      <c r="E594" s="74"/>
      <c r="F594" s="74"/>
      <c r="G594" s="74"/>
      <c r="H594" s="74"/>
      <c r="I594" s="74"/>
      <c r="J594" s="74"/>
    </row>
    <row r="595" spans="3:10" ht="15.75">
      <c r="C595" s="74"/>
      <c r="D595" s="74"/>
      <c r="E595" s="74"/>
      <c r="F595" s="74"/>
      <c r="G595" s="74"/>
      <c r="H595" s="74"/>
      <c r="I595" s="74"/>
      <c r="J595" s="74"/>
    </row>
    <row r="596" spans="3:10" ht="15.75">
      <c r="C596" s="74"/>
      <c r="D596" s="74"/>
      <c r="E596" s="74"/>
      <c r="F596" s="74"/>
      <c r="G596" s="74"/>
      <c r="H596" s="74"/>
      <c r="I596" s="74"/>
      <c r="J596" s="74"/>
    </row>
    <row r="597" spans="3:10" ht="15.75">
      <c r="C597" s="74"/>
      <c r="D597" s="74"/>
      <c r="E597" s="74"/>
      <c r="F597" s="74"/>
      <c r="G597" s="74"/>
      <c r="H597" s="74"/>
      <c r="I597" s="74"/>
      <c r="J597" s="74"/>
    </row>
    <row r="598" spans="3:10" ht="15.75">
      <c r="C598" s="74"/>
      <c r="D598" s="74"/>
      <c r="E598" s="74"/>
      <c r="F598" s="74"/>
      <c r="G598" s="74"/>
      <c r="H598" s="74"/>
      <c r="I598" s="74"/>
      <c r="J598" s="74"/>
    </row>
    <row r="599" spans="3:10" ht="15.75">
      <c r="C599" s="74"/>
      <c r="D599" s="74"/>
      <c r="E599" s="74"/>
      <c r="F599" s="74"/>
      <c r="G599" s="74"/>
      <c r="H599" s="74"/>
      <c r="I599" s="74"/>
      <c r="J599" s="74"/>
    </row>
    <row r="600" spans="3:10" ht="15.75">
      <c r="C600" s="74"/>
      <c r="D600" s="74"/>
      <c r="E600" s="74"/>
      <c r="F600" s="74"/>
      <c r="G600" s="74"/>
      <c r="H600" s="74"/>
      <c r="I600" s="74"/>
      <c r="J600" s="74"/>
    </row>
    <row r="601" spans="3:10" ht="15.75">
      <c r="C601" s="74"/>
      <c r="D601" s="74"/>
      <c r="E601" s="74"/>
      <c r="F601" s="74"/>
      <c r="G601" s="74"/>
      <c r="H601" s="74"/>
      <c r="I601" s="74"/>
      <c r="J601" s="74"/>
    </row>
    <row r="602" spans="3:10" ht="15.75">
      <c r="C602" s="74"/>
      <c r="D602" s="74"/>
      <c r="E602" s="74"/>
      <c r="F602" s="74"/>
      <c r="G602" s="74"/>
      <c r="H602" s="74"/>
      <c r="I602" s="74"/>
      <c r="J602" s="74"/>
    </row>
    <row r="603" spans="3:10" ht="15.75">
      <c r="C603" s="74"/>
      <c r="D603" s="74"/>
      <c r="E603" s="74"/>
      <c r="F603" s="74"/>
      <c r="G603" s="74"/>
      <c r="H603" s="74"/>
      <c r="I603" s="74"/>
      <c r="J603" s="74"/>
    </row>
    <row r="604" spans="3:10" ht="15.75">
      <c r="C604" s="74"/>
      <c r="D604" s="74"/>
      <c r="E604" s="74"/>
      <c r="F604" s="74"/>
      <c r="G604" s="74"/>
      <c r="H604" s="74"/>
      <c r="I604" s="74"/>
      <c r="J604" s="74"/>
    </row>
    <row r="605" spans="3:10" ht="15.75">
      <c r="C605" s="74"/>
      <c r="D605" s="74"/>
      <c r="E605" s="74"/>
      <c r="F605" s="74"/>
      <c r="G605" s="74"/>
      <c r="H605" s="74"/>
      <c r="I605" s="74"/>
      <c r="J605" s="74"/>
    </row>
    <row r="606" spans="3:10" ht="15.75">
      <c r="C606" s="74"/>
      <c r="D606" s="74"/>
      <c r="E606" s="74"/>
      <c r="F606" s="74"/>
      <c r="G606" s="74"/>
      <c r="H606" s="74"/>
      <c r="I606" s="74"/>
      <c r="J606" s="74"/>
    </row>
    <row r="607" spans="3:10" ht="15.75">
      <c r="C607" s="74"/>
      <c r="D607" s="74"/>
      <c r="E607" s="74"/>
      <c r="F607" s="74"/>
      <c r="G607" s="74"/>
      <c r="H607" s="74"/>
      <c r="I607" s="74"/>
      <c r="J607" s="74"/>
    </row>
    <row r="608" spans="3:10" ht="15.75">
      <c r="C608" s="74"/>
      <c r="D608" s="74"/>
      <c r="E608" s="74"/>
      <c r="F608" s="74"/>
      <c r="G608" s="74"/>
      <c r="H608" s="74"/>
      <c r="I608" s="74"/>
      <c r="J608" s="74"/>
    </row>
    <row r="609" spans="3:10" ht="15.75">
      <c r="C609" s="74"/>
      <c r="D609" s="74"/>
      <c r="E609" s="74"/>
      <c r="F609" s="74"/>
      <c r="G609" s="74"/>
      <c r="H609" s="74"/>
      <c r="I609" s="74"/>
      <c r="J609" s="74"/>
    </row>
    <row r="610" spans="3:10" ht="15.75">
      <c r="C610" s="74"/>
      <c r="D610" s="74"/>
      <c r="E610" s="74"/>
      <c r="F610" s="74"/>
      <c r="G610" s="74"/>
      <c r="H610" s="74"/>
      <c r="I610" s="74"/>
      <c r="J610" s="74"/>
    </row>
    <row r="611" spans="3:10" ht="15.75">
      <c r="C611" s="74"/>
      <c r="D611" s="74"/>
      <c r="E611" s="74"/>
      <c r="F611" s="74"/>
      <c r="G611" s="74"/>
      <c r="H611" s="74"/>
      <c r="I611" s="74"/>
      <c r="J611" s="74"/>
    </row>
    <row r="612" spans="3:10" ht="15.75">
      <c r="C612" s="74"/>
      <c r="D612" s="74"/>
      <c r="E612" s="74"/>
      <c r="F612" s="74"/>
      <c r="G612" s="74"/>
      <c r="H612" s="74"/>
      <c r="I612" s="74"/>
      <c r="J612" s="74"/>
    </row>
    <row r="613" spans="3:10" ht="15.75">
      <c r="C613" s="74"/>
      <c r="D613" s="74"/>
      <c r="E613" s="74"/>
      <c r="F613" s="74"/>
      <c r="G613" s="74"/>
      <c r="H613" s="74"/>
      <c r="I613" s="74"/>
      <c r="J613" s="74"/>
    </row>
    <row r="614" spans="3:10" ht="15.75">
      <c r="C614" s="74"/>
      <c r="D614" s="74"/>
      <c r="E614" s="74"/>
      <c r="F614" s="74"/>
      <c r="G614" s="74"/>
      <c r="H614" s="74"/>
      <c r="I614" s="74"/>
      <c r="J614" s="74"/>
    </row>
    <row r="615" spans="3:10" ht="15.75">
      <c r="C615" s="74"/>
      <c r="D615" s="74"/>
      <c r="E615" s="74"/>
      <c r="F615" s="74"/>
      <c r="G615" s="74"/>
      <c r="H615" s="74"/>
      <c r="I615" s="74"/>
      <c r="J615" s="74"/>
    </row>
    <row r="616" spans="3:10" ht="15.75">
      <c r="C616" s="74"/>
      <c r="D616" s="74"/>
      <c r="E616" s="74"/>
      <c r="F616" s="74"/>
      <c r="G616" s="74"/>
      <c r="H616" s="74"/>
      <c r="I616" s="74"/>
      <c r="J616" s="74"/>
    </row>
    <row r="617" spans="3:10" ht="15.75">
      <c r="C617" s="74"/>
      <c r="D617" s="74"/>
      <c r="E617" s="74"/>
      <c r="F617" s="74"/>
      <c r="G617" s="74"/>
      <c r="H617" s="74"/>
      <c r="I617" s="74"/>
      <c r="J617" s="74"/>
    </row>
    <row r="618" spans="3:10" ht="15.75">
      <c r="C618" s="74"/>
      <c r="D618" s="74"/>
      <c r="E618" s="74"/>
      <c r="F618" s="74"/>
      <c r="G618" s="74"/>
      <c r="H618" s="74"/>
      <c r="I618" s="74"/>
      <c r="J618" s="74"/>
    </row>
    <row r="619" spans="3:10" ht="15.75">
      <c r="C619" s="74"/>
      <c r="D619" s="74"/>
      <c r="E619" s="74"/>
      <c r="F619" s="74"/>
      <c r="G619" s="74"/>
      <c r="H619" s="74"/>
      <c r="I619" s="74"/>
      <c r="J619" s="74"/>
    </row>
    <row r="620" spans="3:10" ht="15.75">
      <c r="C620" s="74"/>
      <c r="D620" s="74"/>
      <c r="E620" s="74"/>
      <c r="F620" s="74"/>
      <c r="G620" s="74"/>
      <c r="H620" s="74"/>
      <c r="I620" s="74"/>
      <c r="J620" s="74"/>
    </row>
    <row r="621" spans="3:10" ht="15.75">
      <c r="C621" s="74"/>
      <c r="D621" s="74"/>
      <c r="E621" s="74"/>
      <c r="F621" s="74"/>
      <c r="G621" s="74"/>
      <c r="H621" s="74"/>
      <c r="I621" s="74"/>
      <c r="J621" s="74"/>
    </row>
    <row r="622" spans="3:10" ht="15.75">
      <c r="C622" s="74"/>
      <c r="D622" s="74"/>
      <c r="E622" s="74"/>
      <c r="F622" s="74"/>
      <c r="G622" s="74"/>
      <c r="H622" s="74"/>
      <c r="I622" s="74"/>
      <c r="J622" s="74"/>
    </row>
    <row r="623" spans="3:10" ht="15.75">
      <c r="C623" s="74"/>
      <c r="D623" s="74"/>
      <c r="E623" s="74"/>
      <c r="F623" s="74"/>
      <c r="G623" s="74"/>
      <c r="H623" s="74"/>
      <c r="I623" s="74"/>
      <c r="J623" s="74"/>
    </row>
    <row r="624" spans="3:10" ht="15.75">
      <c r="C624" s="74"/>
      <c r="D624" s="74"/>
      <c r="E624" s="74"/>
      <c r="F624" s="74"/>
      <c r="G624" s="74"/>
      <c r="H624" s="74"/>
      <c r="I624" s="74"/>
      <c r="J624" s="74"/>
    </row>
    <row r="625" spans="3:10" ht="15.75">
      <c r="C625" s="74"/>
      <c r="D625" s="74"/>
      <c r="E625" s="74"/>
      <c r="F625" s="74"/>
      <c r="G625" s="74"/>
      <c r="H625" s="74"/>
      <c r="I625" s="74"/>
      <c r="J625" s="74"/>
    </row>
    <row r="626" spans="3:10" ht="15.75">
      <c r="C626" s="74"/>
      <c r="D626" s="74"/>
      <c r="E626" s="74"/>
      <c r="F626" s="74"/>
      <c r="G626" s="74"/>
      <c r="H626" s="74"/>
      <c r="I626" s="74"/>
      <c r="J626" s="74"/>
    </row>
    <row r="627" spans="3:10" ht="15.75">
      <c r="C627" s="74"/>
      <c r="D627" s="74"/>
      <c r="E627" s="74"/>
      <c r="F627" s="74"/>
      <c r="G627" s="74"/>
      <c r="H627" s="74"/>
      <c r="I627" s="74"/>
      <c r="J627" s="74"/>
    </row>
  </sheetData>
  <sheetProtection/>
  <mergeCells count="15">
    <mergeCell ref="G4:G6"/>
    <mergeCell ref="H4:J4"/>
    <mergeCell ref="H6:J6"/>
    <mergeCell ref="B2:P2"/>
    <mergeCell ref="P5:P6"/>
    <mergeCell ref="A4:A6"/>
    <mergeCell ref="B4:B6"/>
    <mergeCell ref="C4:C6"/>
    <mergeCell ref="D4:F4"/>
    <mergeCell ref="D6:F6"/>
    <mergeCell ref="O4:P4"/>
    <mergeCell ref="O5:O6"/>
    <mergeCell ref="K4:K6"/>
    <mergeCell ref="L4:N4"/>
    <mergeCell ref="L6:N6"/>
  </mergeCells>
  <printOptions horizontalCentered="1"/>
  <pageMargins left="0.15748031496062992" right="0.11811023622047245" top="0.6692913385826772" bottom="0.5511811023622047" header="0.4330708661417323" footer="0.15748031496062992"/>
  <pageSetup firstPageNumber="19" useFirstPageNumber="1" horizontalDpi="600" verticalDpi="600" orientation="landscape" paperSize="9" scale="85" r:id="rId1"/>
  <headerFooter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M263"/>
  <sheetViews>
    <sheetView zoomScale="130" zoomScaleNormal="130" zoomScalePageLayoutView="0" workbookViewId="0" topLeftCell="A1">
      <selection activeCell="A1" sqref="A1:L20"/>
    </sheetView>
  </sheetViews>
  <sheetFormatPr defaultColWidth="9.00390625" defaultRowHeight="15.75"/>
  <cols>
    <col min="1" max="1" width="37.50390625" style="91" bestFit="1" customWidth="1"/>
    <col min="2" max="2" width="10.25390625" style="91" customWidth="1"/>
    <col min="3" max="3" width="10.375" style="91" customWidth="1"/>
    <col min="4" max="4" width="8.00390625" style="91" customWidth="1"/>
    <col min="5" max="5" width="7.75390625" style="91" customWidth="1"/>
    <col min="6" max="6" width="6.00390625" style="91" customWidth="1"/>
    <col min="7" max="7" width="9.75390625" style="91" customWidth="1"/>
    <col min="8" max="8" width="7.875" style="91" customWidth="1"/>
    <col min="9" max="9" width="6.625" style="91" customWidth="1"/>
    <col min="10" max="10" width="7.625" style="93" customWidth="1"/>
    <col min="11" max="11" width="8.75390625" style="93" customWidth="1"/>
    <col min="12" max="12" width="9.125" style="93" bestFit="1" customWidth="1"/>
    <col min="13" max="16384" width="9.00390625" style="93" customWidth="1"/>
  </cols>
  <sheetData>
    <row r="1" ht="15.75">
      <c r="L1" s="92" t="s">
        <v>51</v>
      </c>
    </row>
    <row r="3" spans="1:12" ht="15.75">
      <c r="A3" s="481" t="s">
        <v>398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</row>
    <row r="4" spans="1:10" ht="15.75">
      <c r="A4" s="94"/>
      <c r="B4" s="94"/>
      <c r="C4" s="94"/>
      <c r="D4" s="94"/>
      <c r="E4" s="94"/>
      <c r="F4" s="94"/>
      <c r="G4" s="94"/>
      <c r="H4" s="94"/>
      <c r="I4" s="94"/>
      <c r="J4" s="94"/>
    </row>
    <row r="5" spans="1:12" ht="15.75">
      <c r="A5" s="95"/>
      <c r="B5" s="95"/>
      <c r="C5" s="95"/>
      <c r="D5" s="95"/>
      <c r="E5" s="95"/>
      <c r="F5" s="95"/>
      <c r="G5" s="95"/>
      <c r="H5" s="95"/>
      <c r="L5" s="96" t="s">
        <v>28</v>
      </c>
    </row>
    <row r="6" spans="1:12" ht="15.75" customHeight="1">
      <c r="A6" s="482" t="s">
        <v>39</v>
      </c>
      <c r="B6" s="476" t="s">
        <v>284</v>
      </c>
      <c r="C6" s="463" t="s">
        <v>283</v>
      </c>
      <c r="D6" s="470" t="s">
        <v>202</v>
      </c>
      <c r="E6" s="470"/>
      <c r="F6" s="466"/>
      <c r="G6" s="460" t="s">
        <v>286</v>
      </c>
      <c r="H6" s="470" t="s">
        <v>202</v>
      </c>
      <c r="I6" s="470"/>
      <c r="J6" s="466"/>
      <c r="K6" s="456" t="s">
        <v>287</v>
      </c>
      <c r="L6" s="458"/>
    </row>
    <row r="7" spans="1:12" ht="33.75" customHeight="1">
      <c r="A7" s="483"/>
      <c r="B7" s="461"/>
      <c r="C7" s="468"/>
      <c r="D7" s="56" t="s">
        <v>203</v>
      </c>
      <c r="E7" s="56" t="s">
        <v>204</v>
      </c>
      <c r="F7" s="56" t="s">
        <v>205</v>
      </c>
      <c r="G7" s="461"/>
      <c r="H7" s="56" t="s">
        <v>203</v>
      </c>
      <c r="I7" s="56" t="s">
        <v>204</v>
      </c>
      <c r="J7" s="56" t="s">
        <v>205</v>
      </c>
      <c r="K7" s="461" t="s">
        <v>402</v>
      </c>
      <c r="L7" s="461" t="s">
        <v>403</v>
      </c>
    </row>
    <row r="8" spans="1:12" ht="15.75">
      <c r="A8" s="484"/>
      <c r="B8" s="462"/>
      <c r="C8" s="469"/>
      <c r="D8" s="472" t="s">
        <v>206</v>
      </c>
      <c r="E8" s="465"/>
      <c r="F8" s="469"/>
      <c r="G8" s="462"/>
      <c r="H8" s="456" t="s">
        <v>206</v>
      </c>
      <c r="I8" s="457"/>
      <c r="J8" s="458"/>
      <c r="K8" s="462"/>
      <c r="L8" s="462"/>
    </row>
    <row r="9" spans="1:12" ht="15.75">
      <c r="A9" s="56" t="s">
        <v>29</v>
      </c>
      <c r="B9" s="56" t="s">
        <v>30</v>
      </c>
      <c r="C9" s="56" t="s">
        <v>31</v>
      </c>
      <c r="D9" s="56" t="s">
        <v>32</v>
      </c>
      <c r="E9" s="56" t="s">
        <v>33</v>
      </c>
      <c r="F9" s="56" t="s">
        <v>34</v>
      </c>
      <c r="G9" s="56" t="s">
        <v>35</v>
      </c>
      <c r="H9" s="56" t="s">
        <v>36</v>
      </c>
      <c r="I9" s="56" t="s">
        <v>195</v>
      </c>
      <c r="J9" s="56" t="s">
        <v>196</v>
      </c>
      <c r="K9" s="56" t="s">
        <v>197</v>
      </c>
      <c r="L9" s="56" t="s">
        <v>257</v>
      </c>
    </row>
    <row r="10" spans="1:12" ht="15.75">
      <c r="A10" s="192" t="s">
        <v>54</v>
      </c>
      <c r="B10" s="193"/>
      <c r="C10" s="194"/>
      <c r="D10" s="194"/>
      <c r="E10" s="194"/>
      <c r="F10" s="194"/>
      <c r="G10" s="193"/>
      <c r="H10" s="193"/>
      <c r="I10" s="193"/>
      <c r="J10" s="193"/>
      <c r="K10" s="195"/>
      <c r="L10" s="195"/>
    </row>
    <row r="11" spans="1:12" ht="15.75">
      <c r="A11" s="196" t="s">
        <v>247</v>
      </c>
      <c r="B11" s="193">
        <v>60</v>
      </c>
      <c r="C11" s="193">
        <f>SUM(D11:F11)</f>
        <v>60</v>
      </c>
      <c r="D11" s="197">
        <v>60</v>
      </c>
      <c r="E11" s="197"/>
      <c r="F11" s="197"/>
      <c r="G11" s="193">
        <f aca="true" t="shared" si="0" ref="G11:G17">SUM(H11:J11)</f>
        <v>15</v>
      </c>
      <c r="H11" s="193">
        <v>15</v>
      </c>
      <c r="I11" s="193"/>
      <c r="J11" s="193"/>
      <c r="K11" s="198">
        <f>(G11/B11)*100</f>
        <v>25</v>
      </c>
      <c r="L11" s="198">
        <f>(G11/C11)*100</f>
        <v>25</v>
      </c>
    </row>
    <row r="12" spans="1:12" ht="15.75">
      <c r="A12" s="199" t="s">
        <v>52</v>
      </c>
      <c r="B12" s="193"/>
      <c r="C12" s="193"/>
      <c r="D12" s="199"/>
      <c r="E12" s="200"/>
      <c r="F12" s="200"/>
      <c r="G12" s="193"/>
      <c r="H12" s="193"/>
      <c r="I12" s="193"/>
      <c r="J12" s="193"/>
      <c r="K12" s="198"/>
      <c r="L12" s="198"/>
    </row>
    <row r="13" spans="1:12" ht="15.75">
      <c r="A13" s="201" t="s">
        <v>253</v>
      </c>
      <c r="B13" s="193">
        <v>770</v>
      </c>
      <c r="C13" s="193">
        <f aca="true" t="shared" si="1" ref="C13:C18">SUM(D13:F13)</f>
        <v>770</v>
      </c>
      <c r="D13" s="202">
        <v>770</v>
      </c>
      <c r="E13" s="203"/>
      <c r="F13" s="203"/>
      <c r="G13" s="193">
        <f t="shared" si="0"/>
        <v>207</v>
      </c>
      <c r="H13" s="193">
        <v>207</v>
      </c>
      <c r="I13" s="193"/>
      <c r="J13" s="193"/>
      <c r="K13" s="198">
        <f aca="true" t="shared" si="2" ref="K13:K18">(G13/B13)*100</f>
        <v>26.88311688311688</v>
      </c>
      <c r="L13" s="198">
        <f aca="true" t="shared" si="3" ref="L13:L18">(G13/C13)*100</f>
        <v>26.88311688311688</v>
      </c>
    </row>
    <row r="14" spans="1:12" ht="15.75">
      <c r="A14" s="201" t="s">
        <v>301</v>
      </c>
      <c r="B14" s="193">
        <v>80</v>
      </c>
      <c r="C14" s="193">
        <f t="shared" si="1"/>
        <v>80</v>
      </c>
      <c r="D14" s="202">
        <v>80</v>
      </c>
      <c r="E14" s="203"/>
      <c r="F14" s="203"/>
      <c r="G14" s="193">
        <f t="shared" si="0"/>
        <v>5</v>
      </c>
      <c r="H14" s="193">
        <v>5</v>
      </c>
      <c r="I14" s="193"/>
      <c r="J14" s="193"/>
      <c r="K14" s="198">
        <f t="shared" si="2"/>
        <v>6.25</v>
      </c>
      <c r="L14" s="198">
        <f t="shared" si="3"/>
        <v>6.25</v>
      </c>
    </row>
    <row r="15" spans="1:12" ht="15.75">
      <c r="A15" s="201" t="s">
        <v>302</v>
      </c>
      <c r="B15" s="193">
        <v>40</v>
      </c>
      <c r="C15" s="193">
        <f t="shared" si="1"/>
        <v>40</v>
      </c>
      <c r="D15" s="202">
        <v>40</v>
      </c>
      <c r="E15" s="203"/>
      <c r="F15" s="203"/>
      <c r="G15" s="193">
        <f t="shared" si="0"/>
        <v>0</v>
      </c>
      <c r="H15" s="193">
        <v>0</v>
      </c>
      <c r="I15" s="193"/>
      <c r="J15" s="193"/>
      <c r="K15" s="198">
        <f t="shared" si="2"/>
        <v>0</v>
      </c>
      <c r="L15" s="198">
        <f t="shared" si="3"/>
        <v>0</v>
      </c>
    </row>
    <row r="16" spans="1:13" ht="15.75">
      <c r="A16" s="192" t="s">
        <v>53</v>
      </c>
      <c r="B16" s="193"/>
      <c r="C16" s="193"/>
      <c r="D16" s="204"/>
      <c r="E16" s="204"/>
      <c r="F16" s="204"/>
      <c r="G16" s="193"/>
      <c r="H16" s="193"/>
      <c r="I16" s="193"/>
      <c r="J16" s="193"/>
      <c r="K16" s="198"/>
      <c r="L16" s="198"/>
      <c r="M16" s="102"/>
    </row>
    <row r="17" spans="1:12" ht="15.75">
      <c r="A17" s="205" t="s">
        <v>55</v>
      </c>
      <c r="B17" s="193">
        <v>100</v>
      </c>
      <c r="C17" s="193">
        <f t="shared" si="1"/>
        <v>100</v>
      </c>
      <c r="D17" s="205">
        <v>100</v>
      </c>
      <c r="E17" s="206"/>
      <c r="F17" s="206"/>
      <c r="G17" s="193">
        <f t="shared" si="0"/>
        <v>15</v>
      </c>
      <c r="H17" s="193">
        <v>15</v>
      </c>
      <c r="I17" s="193"/>
      <c r="J17" s="193"/>
      <c r="K17" s="198">
        <f t="shared" si="2"/>
        <v>15</v>
      </c>
      <c r="L17" s="198">
        <f t="shared" si="3"/>
        <v>15</v>
      </c>
    </row>
    <row r="18" spans="1:12" ht="15.75">
      <c r="A18" s="205" t="s">
        <v>56</v>
      </c>
      <c r="B18" s="193">
        <v>200</v>
      </c>
      <c r="C18" s="193">
        <f t="shared" si="1"/>
        <v>200</v>
      </c>
      <c r="D18" s="205">
        <v>200</v>
      </c>
      <c r="E18" s="206"/>
      <c r="F18" s="206"/>
      <c r="G18" s="193">
        <f>SUM(H18:J18)</f>
        <v>0</v>
      </c>
      <c r="H18" s="193">
        <v>0</v>
      </c>
      <c r="I18" s="193"/>
      <c r="J18" s="193"/>
      <c r="K18" s="198">
        <f t="shared" si="2"/>
        <v>0</v>
      </c>
      <c r="L18" s="198">
        <f t="shared" si="3"/>
        <v>0</v>
      </c>
    </row>
    <row r="19" spans="1:12" ht="15.75">
      <c r="A19" s="97" t="s">
        <v>57</v>
      </c>
      <c r="B19" s="98">
        <f>SUM(B10:B18)</f>
        <v>1250</v>
      </c>
      <c r="C19" s="98">
        <f>SUM(C10:C18)</f>
        <v>1250</v>
      </c>
      <c r="D19" s="98">
        <f>SUM(D10:D18)</f>
        <v>1250</v>
      </c>
      <c r="E19" s="148"/>
      <c r="F19" s="148"/>
      <c r="G19" s="98">
        <f>SUM(G10:G18)</f>
        <v>242</v>
      </c>
      <c r="H19" s="98">
        <f>SUM(H10:H18)</f>
        <v>242</v>
      </c>
      <c r="I19" s="98"/>
      <c r="J19" s="98"/>
      <c r="K19" s="167">
        <f>(G19/B19)*100</f>
        <v>19.36</v>
      </c>
      <c r="L19" s="168">
        <f>(G19/C19)*100</f>
        <v>19.36</v>
      </c>
    </row>
    <row r="20" spans="7:9" ht="15.75">
      <c r="G20" s="93"/>
      <c r="H20" s="93"/>
      <c r="I20" s="93"/>
    </row>
    <row r="21" spans="7:9" ht="15.75">
      <c r="G21" s="93"/>
      <c r="H21" s="93"/>
      <c r="I21" s="93"/>
    </row>
    <row r="22" spans="7:9" ht="15.75">
      <c r="G22" s="93"/>
      <c r="H22" s="93"/>
      <c r="I22" s="93"/>
    </row>
    <row r="23" spans="7:9" ht="15.75">
      <c r="G23" s="93"/>
      <c r="H23" s="93"/>
      <c r="I23" s="93"/>
    </row>
    <row r="24" spans="7:9" ht="15.75">
      <c r="G24" s="93"/>
      <c r="H24" s="93"/>
      <c r="I24" s="93"/>
    </row>
    <row r="25" spans="7:9" ht="15.75">
      <c r="G25" s="93"/>
      <c r="H25" s="93"/>
      <c r="I25" s="93"/>
    </row>
    <row r="26" spans="7:9" ht="15.75">
      <c r="G26" s="93"/>
      <c r="H26" s="93"/>
      <c r="I26" s="93"/>
    </row>
    <row r="27" spans="7:9" ht="15.75">
      <c r="G27" s="93"/>
      <c r="H27" s="93"/>
      <c r="I27" s="93"/>
    </row>
    <row r="28" spans="7:9" ht="15.75">
      <c r="G28" s="93"/>
      <c r="H28" s="93"/>
      <c r="I28" s="93"/>
    </row>
    <row r="29" spans="7:9" ht="15.75">
      <c r="G29" s="93"/>
      <c r="H29" s="93"/>
      <c r="I29" s="93"/>
    </row>
    <row r="30" spans="7:9" ht="15.75">
      <c r="G30" s="93"/>
      <c r="H30" s="93"/>
      <c r="I30" s="93"/>
    </row>
    <row r="31" spans="7:9" ht="15.75">
      <c r="G31" s="93"/>
      <c r="H31" s="93"/>
      <c r="I31" s="93"/>
    </row>
    <row r="32" spans="7:9" ht="15.75">
      <c r="G32" s="93"/>
      <c r="H32" s="93"/>
      <c r="I32" s="93"/>
    </row>
    <row r="33" spans="7:9" ht="15.75">
      <c r="G33" s="93"/>
      <c r="H33" s="93"/>
      <c r="I33" s="93"/>
    </row>
    <row r="34" spans="7:9" ht="15.75">
      <c r="G34" s="93"/>
      <c r="H34" s="93"/>
      <c r="I34" s="93"/>
    </row>
    <row r="35" spans="7:9" ht="15.75">
      <c r="G35" s="93"/>
      <c r="H35" s="93"/>
      <c r="I35" s="93"/>
    </row>
    <row r="36" spans="8:9" ht="15.75">
      <c r="H36" s="93"/>
      <c r="I36" s="93"/>
    </row>
    <row r="37" spans="8:9" ht="15.75">
      <c r="H37" s="93"/>
      <c r="I37" s="93"/>
    </row>
    <row r="38" spans="8:9" ht="15.75">
      <c r="H38" s="93"/>
      <c r="I38" s="93"/>
    </row>
    <row r="39" spans="8:9" ht="15.75">
      <c r="H39" s="93"/>
      <c r="I39" s="93"/>
    </row>
    <row r="40" spans="8:9" ht="15.75">
      <c r="H40" s="93"/>
      <c r="I40" s="93"/>
    </row>
    <row r="41" spans="8:9" ht="15.75">
      <c r="H41" s="93"/>
      <c r="I41" s="93"/>
    </row>
    <row r="42" spans="8:9" ht="15.75">
      <c r="H42" s="93"/>
      <c r="I42" s="93"/>
    </row>
    <row r="43" spans="8:9" ht="15.75">
      <c r="H43" s="93"/>
      <c r="I43" s="93"/>
    </row>
    <row r="44" spans="8:9" ht="15.75">
      <c r="H44" s="93"/>
      <c r="I44" s="93"/>
    </row>
    <row r="45" spans="8:9" ht="15.75">
      <c r="H45" s="93"/>
      <c r="I45" s="93"/>
    </row>
    <row r="46" spans="8:9" ht="15.75">
      <c r="H46" s="93"/>
      <c r="I46" s="93"/>
    </row>
    <row r="47" spans="8:9" ht="15.75">
      <c r="H47" s="93"/>
      <c r="I47" s="93"/>
    </row>
    <row r="48" spans="8:9" ht="15.75">
      <c r="H48" s="93"/>
      <c r="I48" s="93"/>
    </row>
    <row r="49" spans="8:9" ht="15.75">
      <c r="H49" s="93"/>
      <c r="I49" s="93"/>
    </row>
    <row r="50" spans="8:9" ht="15.75">
      <c r="H50" s="93"/>
      <c r="I50" s="93"/>
    </row>
    <row r="51" spans="8:9" ht="15.75">
      <c r="H51" s="93"/>
      <c r="I51" s="93"/>
    </row>
    <row r="52" spans="8:9" ht="15.75">
      <c r="H52" s="93"/>
      <c r="I52" s="93"/>
    </row>
    <row r="53" spans="8:9" ht="15.75">
      <c r="H53" s="93"/>
      <c r="I53" s="93"/>
    </row>
    <row r="54" spans="8:9" ht="15.75">
      <c r="H54" s="93"/>
      <c r="I54" s="93"/>
    </row>
    <row r="55" spans="8:9" ht="15.75">
      <c r="H55" s="93"/>
      <c r="I55" s="93"/>
    </row>
    <row r="56" spans="8:9" ht="15.75">
      <c r="H56" s="93"/>
      <c r="I56" s="93"/>
    </row>
    <row r="57" spans="8:9" ht="15.75">
      <c r="H57" s="93"/>
      <c r="I57" s="93"/>
    </row>
    <row r="58" spans="8:9" ht="15.75">
      <c r="H58" s="93"/>
      <c r="I58" s="93"/>
    </row>
    <row r="59" spans="8:9" ht="15.75">
      <c r="H59" s="93"/>
      <c r="I59" s="93"/>
    </row>
    <row r="60" spans="8:9" ht="15.75">
      <c r="H60" s="93"/>
      <c r="I60" s="93"/>
    </row>
    <row r="61" spans="8:9" ht="15.75">
      <c r="H61" s="93"/>
      <c r="I61" s="93"/>
    </row>
    <row r="62" spans="8:9" ht="15.75">
      <c r="H62" s="93"/>
      <c r="I62" s="93"/>
    </row>
    <row r="63" spans="8:9" ht="15.75">
      <c r="H63" s="93"/>
      <c r="I63" s="93"/>
    </row>
    <row r="64" spans="8:9" ht="15.75">
      <c r="H64" s="99"/>
      <c r="I64" s="93"/>
    </row>
    <row r="65" spans="8:9" ht="15.75">
      <c r="H65" s="99"/>
      <c r="I65" s="93"/>
    </row>
    <row r="66" spans="8:9" ht="15.75">
      <c r="H66" s="99"/>
      <c r="I66" s="93"/>
    </row>
    <row r="67" spans="8:9" ht="15.75">
      <c r="H67" s="99"/>
      <c r="I67" s="93"/>
    </row>
    <row r="68" spans="8:9" ht="15.75">
      <c r="H68" s="99"/>
      <c r="I68" s="93"/>
    </row>
    <row r="69" spans="8:9" ht="15.75">
      <c r="H69" s="99"/>
      <c r="I69" s="93"/>
    </row>
    <row r="70" spans="8:9" ht="15.75">
      <c r="H70" s="99"/>
      <c r="I70" s="93"/>
    </row>
    <row r="71" spans="8:9" ht="15.75">
      <c r="H71" s="99"/>
      <c r="I71" s="93"/>
    </row>
    <row r="72" spans="8:9" ht="15.75">
      <c r="H72" s="99"/>
      <c r="I72" s="93"/>
    </row>
    <row r="73" spans="8:9" ht="15.75">
      <c r="H73" s="99"/>
      <c r="I73" s="93"/>
    </row>
    <row r="74" spans="8:9" ht="15.75">
      <c r="H74" s="99"/>
      <c r="I74" s="93"/>
    </row>
    <row r="75" spans="8:9" ht="15.75">
      <c r="H75" s="99"/>
      <c r="I75" s="93"/>
    </row>
    <row r="76" spans="8:9" ht="15.75">
      <c r="H76" s="99"/>
      <c r="I76" s="93"/>
    </row>
    <row r="77" spans="8:9" ht="15.75">
      <c r="H77" s="99"/>
      <c r="I77" s="93"/>
    </row>
    <row r="78" spans="8:9" ht="15.75">
      <c r="H78" s="99"/>
      <c r="I78" s="93"/>
    </row>
    <row r="79" spans="8:9" ht="15.75">
      <c r="H79" s="99"/>
      <c r="I79" s="93"/>
    </row>
    <row r="80" spans="8:9" ht="15.75">
      <c r="H80" s="99"/>
      <c r="I80" s="93"/>
    </row>
    <row r="81" spans="8:9" ht="15.75">
      <c r="H81" s="99"/>
      <c r="I81" s="93"/>
    </row>
    <row r="82" spans="8:9" ht="15.75">
      <c r="H82" s="99"/>
      <c r="I82" s="93"/>
    </row>
    <row r="83" spans="8:9" ht="15.75">
      <c r="H83" s="99"/>
      <c r="I83" s="93"/>
    </row>
    <row r="84" spans="8:9" ht="15.75">
      <c r="H84" s="99"/>
      <c r="I84" s="93"/>
    </row>
    <row r="85" spans="8:9" ht="15.75">
      <c r="H85" s="99"/>
      <c r="I85" s="93"/>
    </row>
    <row r="86" spans="8:9" ht="15.75">
      <c r="H86" s="99"/>
      <c r="I86" s="93"/>
    </row>
    <row r="87" spans="8:9" ht="15.75">
      <c r="H87" s="99"/>
      <c r="I87" s="93"/>
    </row>
    <row r="88" spans="8:9" ht="15.75">
      <c r="H88" s="99"/>
      <c r="I88" s="93"/>
    </row>
    <row r="89" spans="8:9" ht="15.75">
      <c r="H89" s="99"/>
      <c r="I89" s="93"/>
    </row>
    <row r="90" spans="8:9" ht="15.75">
      <c r="H90" s="99"/>
      <c r="I90" s="93"/>
    </row>
    <row r="91" spans="8:9" ht="15.75">
      <c r="H91" s="99"/>
      <c r="I91" s="93"/>
    </row>
    <row r="92" spans="8:9" ht="15.75">
      <c r="H92" s="99"/>
      <c r="I92" s="93"/>
    </row>
    <row r="93" spans="8:9" ht="15.75">
      <c r="H93" s="99"/>
      <c r="I93" s="93"/>
    </row>
    <row r="94" spans="8:9" ht="15.75">
      <c r="H94" s="99"/>
      <c r="I94" s="93"/>
    </row>
    <row r="95" spans="8:9" ht="15.75">
      <c r="H95" s="99"/>
      <c r="I95" s="93"/>
    </row>
    <row r="96" spans="8:9" ht="15.75">
      <c r="H96" s="99"/>
      <c r="I96" s="93"/>
    </row>
    <row r="97" spans="8:9" ht="15.75">
      <c r="H97" s="99"/>
      <c r="I97" s="93"/>
    </row>
    <row r="98" spans="8:9" ht="15.75">
      <c r="H98" s="99"/>
      <c r="I98" s="93"/>
    </row>
    <row r="99" spans="8:9" ht="15.75">
      <c r="H99" s="99"/>
      <c r="I99" s="93"/>
    </row>
    <row r="100" spans="8:9" ht="15.75">
      <c r="H100" s="99"/>
      <c r="I100" s="93"/>
    </row>
    <row r="101" spans="8:9" ht="15.75">
      <c r="H101" s="99"/>
      <c r="I101" s="93"/>
    </row>
    <row r="102" spans="8:9" ht="15.75">
      <c r="H102" s="99"/>
      <c r="I102" s="93"/>
    </row>
    <row r="103" spans="8:9" ht="15.75">
      <c r="H103" s="99"/>
      <c r="I103" s="93"/>
    </row>
    <row r="104" spans="8:9" ht="15.75">
      <c r="H104" s="99"/>
      <c r="I104" s="93"/>
    </row>
    <row r="105" spans="8:9" ht="15.75">
      <c r="H105" s="99"/>
      <c r="I105" s="93"/>
    </row>
    <row r="106" spans="8:9" ht="15.75">
      <c r="H106" s="99"/>
      <c r="I106" s="93"/>
    </row>
    <row r="107" spans="8:9" ht="15.75">
      <c r="H107" s="99"/>
      <c r="I107" s="93"/>
    </row>
    <row r="108" spans="8:9" ht="15.75">
      <c r="H108" s="99"/>
      <c r="I108" s="93"/>
    </row>
    <row r="109" spans="8:9" ht="15.75">
      <c r="H109" s="99"/>
      <c r="I109" s="93"/>
    </row>
    <row r="110" spans="8:9" ht="15.75">
      <c r="H110" s="99"/>
      <c r="I110" s="93"/>
    </row>
    <row r="111" spans="8:9" ht="15.75">
      <c r="H111" s="99"/>
      <c r="I111" s="93"/>
    </row>
    <row r="112" spans="8:9" ht="15.75">
      <c r="H112" s="99"/>
      <c r="I112" s="93"/>
    </row>
    <row r="113" spans="8:9" ht="15.75">
      <c r="H113" s="99"/>
      <c r="I113" s="93"/>
    </row>
    <row r="114" spans="8:9" ht="15.75">
      <c r="H114" s="99"/>
      <c r="I114" s="93"/>
    </row>
    <row r="115" spans="8:9" ht="15.75">
      <c r="H115" s="99"/>
      <c r="I115" s="93"/>
    </row>
    <row r="116" spans="8:9" ht="15.75">
      <c r="H116" s="99"/>
      <c r="I116" s="93"/>
    </row>
    <row r="117" spans="8:9" ht="15.75">
      <c r="H117" s="99"/>
      <c r="I117" s="93"/>
    </row>
    <row r="118" spans="8:9" ht="15.75">
      <c r="H118" s="99"/>
      <c r="I118" s="93"/>
    </row>
    <row r="119" spans="8:9" ht="15.75">
      <c r="H119" s="99"/>
      <c r="I119" s="93"/>
    </row>
    <row r="120" spans="8:9" ht="15.75">
      <c r="H120" s="99"/>
      <c r="I120" s="93"/>
    </row>
    <row r="121" spans="8:9" ht="15.75">
      <c r="H121" s="99"/>
      <c r="I121" s="93"/>
    </row>
    <row r="122" spans="8:9" ht="15.75">
      <c r="H122" s="99"/>
      <c r="I122" s="93"/>
    </row>
    <row r="123" spans="8:9" ht="15.75">
      <c r="H123" s="99"/>
      <c r="I123" s="93"/>
    </row>
    <row r="124" spans="8:9" ht="15.75">
      <c r="H124" s="99"/>
      <c r="I124" s="93"/>
    </row>
    <row r="125" spans="8:9" ht="15.75">
      <c r="H125" s="99"/>
      <c r="I125" s="93"/>
    </row>
    <row r="126" spans="8:9" ht="15.75">
      <c r="H126" s="99"/>
      <c r="I126" s="93"/>
    </row>
    <row r="127" spans="8:9" ht="15.75">
      <c r="H127" s="99"/>
      <c r="I127" s="93"/>
    </row>
    <row r="128" spans="8:9" ht="15.75">
      <c r="H128" s="99"/>
      <c r="I128" s="93"/>
    </row>
    <row r="129" spans="8:9" ht="15.75">
      <c r="H129" s="99"/>
      <c r="I129" s="93"/>
    </row>
    <row r="130" spans="8:9" ht="15.75">
      <c r="H130" s="99"/>
      <c r="I130" s="93"/>
    </row>
    <row r="131" spans="8:9" ht="15.75">
      <c r="H131" s="99"/>
      <c r="I131" s="93"/>
    </row>
    <row r="132" spans="8:9" ht="15.75">
      <c r="H132" s="99"/>
      <c r="I132" s="93"/>
    </row>
    <row r="133" spans="8:9" ht="15.75">
      <c r="H133" s="99"/>
      <c r="I133" s="93"/>
    </row>
    <row r="134" spans="8:9" ht="15.75">
      <c r="H134" s="99"/>
      <c r="I134" s="93"/>
    </row>
    <row r="135" spans="8:9" ht="15.75">
      <c r="H135" s="99"/>
      <c r="I135" s="93"/>
    </row>
    <row r="136" spans="8:9" ht="15.75">
      <c r="H136" s="99"/>
      <c r="I136" s="93"/>
    </row>
    <row r="137" spans="8:9" ht="15.75">
      <c r="H137" s="99"/>
      <c r="I137" s="93"/>
    </row>
    <row r="138" spans="8:9" ht="15.75">
      <c r="H138" s="99"/>
      <c r="I138" s="93"/>
    </row>
    <row r="139" spans="8:9" ht="15.75">
      <c r="H139" s="99"/>
      <c r="I139" s="93"/>
    </row>
    <row r="140" spans="8:9" ht="15.75">
      <c r="H140" s="99"/>
      <c r="I140" s="93"/>
    </row>
    <row r="141" spans="8:9" ht="15.75">
      <c r="H141" s="99"/>
      <c r="I141" s="93"/>
    </row>
    <row r="142" spans="8:9" ht="15.75">
      <c r="H142" s="99"/>
      <c r="I142" s="93"/>
    </row>
    <row r="143" spans="8:9" ht="15.75">
      <c r="H143" s="99"/>
      <c r="I143" s="93"/>
    </row>
    <row r="144" spans="8:9" ht="15.75">
      <c r="H144" s="99"/>
      <c r="I144" s="93"/>
    </row>
    <row r="145" spans="8:9" ht="15.75">
      <c r="H145" s="99"/>
      <c r="I145" s="93"/>
    </row>
    <row r="146" spans="8:9" ht="15.75">
      <c r="H146" s="99"/>
      <c r="I146" s="93"/>
    </row>
    <row r="147" spans="8:9" ht="15.75">
      <c r="H147" s="99"/>
      <c r="I147" s="93"/>
    </row>
    <row r="148" spans="8:9" ht="15.75">
      <c r="H148" s="99"/>
      <c r="I148" s="93"/>
    </row>
    <row r="149" spans="8:9" ht="15.75">
      <c r="H149" s="99"/>
      <c r="I149" s="93"/>
    </row>
    <row r="150" spans="8:9" ht="15.75">
      <c r="H150" s="99"/>
      <c r="I150" s="93"/>
    </row>
    <row r="151" spans="8:9" ht="15.75">
      <c r="H151" s="99"/>
      <c r="I151" s="93"/>
    </row>
    <row r="152" spans="8:9" ht="15.75">
      <c r="H152" s="99"/>
      <c r="I152" s="93"/>
    </row>
    <row r="153" spans="8:9" ht="15.75">
      <c r="H153" s="99"/>
      <c r="I153" s="93"/>
    </row>
    <row r="154" spans="8:9" ht="15.75">
      <c r="H154" s="99"/>
      <c r="I154" s="93"/>
    </row>
    <row r="155" spans="8:9" ht="15.75">
      <c r="H155" s="99"/>
      <c r="I155" s="93"/>
    </row>
    <row r="156" spans="8:9" ht="15.75">
      <c r="H156" s="99"/>
      <c r="I156" s="93"/>
    </row>
    <row r="157" spans="8:9" ht="15.75">
      <c r="H157" s="99"/>
      <c r="I157" s="93"/>
    </row>
    <row r="158" spans="8:9" ht="15.75">
      <c r="H158" s="99"/>
      <c r="I158" s="93"/>
    </row>
    <row r="159" spans="8:9" ht="15.75">
      <c r="H159" s="99"/>
      <c r="I159" s="93"/>
    </row>
    <row r="160" spans="8:9" ht="15.75">
      <c r="H160" s="99"/>
      <c r="I160" s="93"/>
    </row>
    <row r="161" spans="8:9" ht="15.75">
      <c r="H161" s="99"/>
      <c r="I161" s="93"/>
    </row>
    <row r="162" spans="8:9" ht="15.75">
      <c r="H162" s="99"/>
      <c r="I162" s="93"/>
    </row>
    <row r="163" spans="8:9" ht="15.75">
      <c r="H163" s="99"/>
      <c r="I163" s="93"/>
    </row>
    <row r="164" spans="8:9" ht="15.75">
      <c r="H164" s="99"/>
      <c r="I164" s="93"/>
    </row>
    <row r="165" spans="8:9" ht="15.75">
      <c r="H165" s="99"/>
      <c r="I165" s="93"/>
    </row>
    <row r="166" spans="8:9" ht="15.75">
      <c r="H166" s="99"/>
      <c r="I166" s="93"/>
    </row>
    <row r="167" spans="8:9" ht="15.75">
      <c r="H167" s="99"/>
      <c r="I167" s="93"/>
    </row>
    <row r="168" spans="8:9" ht="15.75">
      <c r="H168" s="99"/>
      <c r="I168" s="93"/>
    </row>
    <row r="169" spans="8:9" ht="15.75">
      <c r="H169" s="99"/>
      <c r="I169" s="93"/>
    </row>
    <row r="170" spans="8:9" ht="15.75">
      <c r="H170" s="99"/>
      <c r="I170" s="93"/>
    </row>
    <row r="171" spans="8:9" ht="15.75">
      <c r="H171" s="99"/>
      <c r="I171" s="93"/>
    </row>
    <row r="172" spans="8:9" ht="15.75">
      <c r="H172" s="99"/>
      <c r="I172" s="93"/>
    </row>
    <row r="173" spans="8:9" ht="15.75">
      <c r="H173" s="99"/>
      <c r="I173" s="93"/>
    </row>
    <row r="174" spans="8:9" ht="15.75">
      <c r="H174" s="99"/>
      <c r="I174" s="93"/>
    </row>
    <row r="175" spans="8:9" ht="15.75">
      <c r="H175" s="99"/>
      <c r="I175" s="93"/>
    </row>
    <row r="176" spans="8:9" ht="15.75">
      <c r="H176" s="99"/>
      <c r="I176" s="93"/>
    </row>
    <row r="177" ht="15.75">
      <c r="H177" s="99"/>
    </row>
    <row r="178" ht="15.75">
      <c r="H178" s="99"/>
    </row>
    <row r="179" ht="15.75">
      <c r="H179" s="99"/>
    </row>
    <row r="180" ht="15.75">
      <c r="H180" s="99"/>
    </row>
    <row r="181" ht="15.75">
      <c r="H181" s="99"/>
    </row>
    <row r="182" ht="15.75">
      <c r="H182" s="99"/>
    </row>
    <row r="183" ht="15.75">
      <c r="H183" s="99"/>
    </row>
    <row r="184" ht="15.75">
      <c r="H184" s="99"/>
    </row>
    <row r="185" ht="15.75">
      <c r="H185" s="99"/>
    </row>
    <row r="186" ht="15.75">
      <c r="H186" s="99"/>
    </row>
    <row r="187" ht="15.75">
      <c r="H187" s="99"/>
    </row>
    <row r="188" ht="15.75">
      <c r="H188" s="99"/>
    </row>
    <row r="189" ht="15.75">
      <c r="H189" s="99"/>
    </row>
    <row r="190" ht="15.75">
      <c r="H190" s="99"/>
    </row>
    <row r="191" ht="15.75">
      <c r="H191" s="99"/>
    </row>
    <row r="192" ht="15.75">
      <c r="H192" s="99"/>
    </row>
    <row r="193" ht="15.75">
      <c r="H193" s="99"/>
    </row>
    <row r="194" ht="15.75">
      <c r="H194" s="99"/>
    </row>
    <row r="195" ht="15.75">
      <c r="H195" s="99"/>
    </row>
    <row r="196" ht="15.75">
      <c r="H196" s="99"/>
    </row>
    <row r="197" ht="15.75">
      <c r="H197" s="99"/>
    </row>
    <row r="198" ht="15.75">
      <c r="H198" s="99"/>
    </row>
    <row r="199" ht="15.75">
      <c r="H199" s="99"/>
    </row>
    <row r="200" ht="15.75">
      <c r="H200" s="99"/>
    </row>
    <row r="201" ht="15.75">
      <c r="H201" s="99"/>
    </row>
    <row r="202" ht="15.75">
      <c r="H202" s="99"/>
    </row>
    <row r="203" ht="15.75">
      <c r="H203" s="99"/>
    </row>
    <row r="204" ht="15.75">
      <c r="H204" s="99"/>
    </row>
    <row r="205" ht="15.75">
      <c r="H205" s="99"/>
    </row>
    <row r="206" ht="15.75">
      <c r="H206" s="99"/>
    </row>
    <row r="207" ht="15.75">
      <c r="H207" s="99"/>
    </row>
    <row r="208" ht="15.75">
      <c r="H208" s="99"/>
    </row>
    <row r="209" ht="15.75">
      <c r="H209" s="99"/>
    </row>
    <row r="210" ht="15.75">
      <c r="H210" s="99"/>
    </row>
    <row r="211" ht="15.75">
      <c r="H211" s="99"/>
    </row>
    <row r="212" ht="15.75">
      <c r="H212" s="99"/>
    </row>
    <row r="213" ht="15.75">
      <c r="H213" s="99"/>
    </row>
    <row r="214" ht="15.75">
      <c r="H214" s="99"/>
    </row>
    <row r="215" ht="15.75">
      <c r="H215" s="99"/>
    </row>
    <row r="216" ht="15.75">
      <c r="H216" s="99"/>
    </row>
    <row r="217" ht="15.75">
      <c r="H217" s="99"/>
    </row>
    <row r="218" ht="15.75">
      <c r="H218" s="99"/>
    </row>
    <row r="219" ht="15.75">
      <c r="H219" s="99"/>
    </row>
    <row r="220" ht="15.75">
      <c r="H220" s="99"/>
    </row>
    <row r="221" ht="15.75">
      <c r="H221" s="99"/>
    </row>
    <row r="222" ht="15.75">
      <c r="H222" s="99"/>
    </row>
    <row r="223" ht="15.75">
      <c r="H223" s="99"/>
    </row>
    <row r="224" ht="15.75">
      <c r="H224" s="99"/>
    </row>
    <row r="225" ht="15.75">
      <c r="H225" s="99"/>
    </row>
    <row r="226" ht="15.75">
      <c r="H226" s="99"/>
    </row>
    <row r="227" ht="15.75">
      <c r="H227" s="99"/>
    </row>
    <row r="228" ht="15.75">
      <c r="H228" s="99"/>
    </row>
    <row r="229" ht="15.75">
      <c r="H229" s="99"/>
    </row>
    <row r="230" ht="15.75">
      <c r="H230" s="99"/>
    </row>
    <row r="231" ht="15.75">
      <c r="H231" s="99"/>
    </row>
    <row r="232" ht="15.75">
      <c r="H232" s="99"/>
    </row>
    <row r="233" ht="15.75">
      <c r="H233" s="99"/>
    </row>
    <row r="234" ht="15.75">
      <c r="H234" s="99"/>
    </row>
    <row r="235" ht="15.75">
      <c r="H235" s="99"/>
    </row>
    <row r="236" ht="15.75">
      <c r="H236" s="99"/>
    </row>
    <row r="237" ht="15.75">
      <c r="H237" s="99"/>
    </row>
    <row r="238" ht="15.75">
      <c r="H238" s="99"/>
    </row>
    <row r="239" ht="15.75">
      <c r="H239" s="99"/>
    </row>
    <row r="240" ht="15.75">
      <c r="H240" s="99"/>
    </row>
    <row r="241" ht="15.75">
      <c r="H241" s="99"/>
    </row>
    <row r="242" ht="15.75">
      <c r="H242" s="99"/>
    </row>
    <row r="243" ht="15.75">
      <c r="H243" s="99"/>
    </row>
    <row r="244" ht="15.75">
      <c r="H244" s="99"/>
    </row>
    <row r="245" ht="15.75">
      <c r="H245" s="99"/>
    </row>
    <row r="246" ht="15.75">
      <c r="H246" s="99"/>
    </row>
    <row r="247" ht="15.75">
      <c r="H247" s="99"/>
    </row>
    <row r="248" ht="15.75">
      <c r="H248" s="99"/>
    </row>
    <row r="249" ht="15.75">
      <c r="H249" s="99"/>
    </row>
    <row r="250" ht="15.75">
      <c r="H250" s="99"/>
    </row>
    <row r="251" ht="15.75">
      <c r="H251" s="99"/>
    </row>
    <row r="252" ht="15.75">
      <c r="H252" s="99"/>
    </row>
    <row r="253" ht="15.75">
      <c r="H253" s="99"/>
    </row>
    <row r="254" ht="15.75">
      <c r="H254" s="99"/>
    </row>
    <row r="255" ht="15.75">
      <c r="H255" s="99"/>
    </row>
    <row r="256" ht="15.75">
      <c r="H256" s="99"/>
    </row>
    <row r="257" ht="15.75">
      <c r="H257" s="99"/>
    </row>
    <row r="258" ht="15.75">
      <c r="H258" s="99"/>
    </row>
    <row r="259" ht="15.75">
      <c r="H259" s="99"/>
    </row>
    <row r="260" ht="15.75">
      <c r="H260" s="99"/>
    </row>
    <row r="261" ht="15.75">
      <c r="H261" s="99"/>
    </row>
    <row r="262" ht="15.75">
      <c r="H262" s="99"/>
    </row>
    <row r="263" ht="15.75">
      <c r="H263" s="99"/>
    </row>
  </sheetData>
  <sheetProtection/>
  <mergeCells count="12">
    <mergeCell ref="A3:L3"/>
    <mergeCell ref="K6:L6"/>
    <mergeCell ref="K7:K8"/>
    <mergeCell ref="L7:L8"/>
    <mergeCell ref="A6:A8"/>
    <mergeCell ref="G6:G8"/>
    <mergeCell ref="H6:J6"/>
    <mergeCell ref="B6:B8"/>
    <mergeCell ref="C6:C8"/>
    <mergeCell ref="D6:F6"/>
    <mergeCell ref="D8:F8"/>
    <mergeCell ref="H8:J8"/>
  </mergeCells>
  <printOptions horizontalCentered="1"/>
  <pageMargins left="0.15748031496062992" right="0.2362204724409449" top="1.0236220472440944" bottom="0.31496062992125984" header="0.4330708661417323" footer="0.2755905511811024"/>
  <pageSetup firstPageNumber="21" useFirstPageNumber="1"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Szentes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balogh</dc:creator>
  <cp:keywords/>
  <dc:description/>
  <cp:lastModifiedBy>Szabó Renáta</cp:lastModifiedBy>
  <cp:lastPrinted>2021-08-18T10:49:52Z</cp:lastPrinted>
  <dcterms:created xsi:type="dcterms:W3CDTF">2007-01-11T07:00:43Z</dcterms:created>
  <dcterms:modified xsi:type="dcterms:W3CDTF">2021-08-24T09:36:05Z</dcterms:modified>
  <cp:category/>
  <cp:version/>
  <cp:contentType/>
  <cp:contentStatus/>
</cp:coreProperties>
</file>